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laviabernardini/Google Drive/IC-UFF/Apresentações/2019-03-19 - Curso metodologia/"/>
    </mc:Choice>
  </mc:AlternateContent>
  <xr:revisionPtr revIDLastSave="0" documentId="8_{8314C19E-15CD-4A40-9570-99B1B77130F6}" xr6:coauthVersionLast="36" xr6:coauthVersionMax="36" xr10:uidLastSave="{00000000-0000-0000-0000-000000000000}"/>
  <bookViews>
    <workbookView xWindow="0" yWindow="460" windowWidth="24420" windowHeight="13820" firstSheet="1" activeTab="5" xr2:uid="{00000000-000D-0000-FFFF-FFFF00000000}"/>
  </bookViews>
  <sheets>
    <sheet name="Dados Brutos" sheetId="1" r:id="rId1"/>
    <sheet name="Freq Dados Categoricos" sheetId="3" r:id="rId2"/>
    <sheet name="Freq Dados Discretos" sheetId="4" r:id="rId3"/>
    <sheet name="Freq Dados Contínuos" sheetId="5" r:id="rId4"/>
    <sheet name="Exs Medidas Descritivas" sheetId="6" r:id="rId5"/>
    <sheet name="Correlação" sheetId="7" r:id="rId6"/>
  </sheets>
  <definedNames>
    <definedName name="_xlchart.v1.0" hidden="1">'Freq Dados Contínuos'!$A$2</definedName>
    <definedName name="_xlchart.v1.1" hidden="1">'Freq Dados Contínuos'!$A$3:$A$24</definedName>
  </definedNames>
  <calcPr calcId="181029"/>
  <fileRecoveryPr repairLoad="1"/>
</workbook>
</file>

<file path=xl/calcChain.xml><?xml version="1.0" encoding="utf-8"?>
<calcChain xmlns="http://schemas.openxmlformats.org/spreadsheetml/2006/main">
  <c r="F37" i="7" l="1"/>
  <c r="F36" i="7"/>
  <c r="F34" i="7"/>
  <c r="F33" i="7"/>
  <c r="F32" i="7"/>
  <c r="F30" i="7"/>
  <c r="F29" i="7"/>
  <c r="F28" i="7"/>
  <c r="F26" i="7"/>
  <c r="F25" i="7"/>
  <c r="E39" i="7"/>
  <c r="F39" i="7" s="1"/>
  <c r="E38" i="7"/>
  <c r="F38" i="7" s="1"/>
  <c r="E37" i="7"/>
  <c r="E36" i="7"/>
  <c r="E35" i="7"/>
  <c r="F35" i="7" s="1"/>
  <c r="E34" i="7"/>
  <c r="E33" i="7"/>
  <c r="E32" i="7"/>
  <c r="E31" i="7"/>
  <c r="F31" i="7" s="1"/>
  <c r="E30" i="7"/>
  <c r="E29" i="7"/>
  <c r="E28" i="7"/>
  <c r="E27" i="7"/>
  <c r="F27" i="7" s="1"/>
  <c r="E26" i="7"/>
  <c r="E25" i="7"/>
  <c r="B18" i="7"/>
  <c r="E11" i="6"/>
  <c r="E10" i="6"/>
  <c r="E8" i="6"/>
  <c r="E6" i="6"/>
  <c r="E5" i="6"/>
  <c r="E4" i="6"/>
  <c r="E3" i="6"/>
  <c r="E2" i="6"/>
  <c r="D8" i="6"/>
  <c r="D6" i="6"/>
  <c r="D5" i="6"/>
  <c r="D4" i="6"/>
  <c r="D3" i="6"/>
  <c r="D2" i="6"/>
  <c r="C8" i="6"/>
  <c r="B9" i="6"/>
  <c r="B8" i="6"/>
  <c r="A9" i="6"/>
  <c r="A8" i="6"/>
  <c r="T18" i="5"/>
  <c r="T8" i="5"/>
  <c r="T7" i="5"/>
  <c r="T6" i="5"/>
  <c r="T5" i="5"/>
  <c r="T4" i="5"/>
  <c r="T3" i="5"/>
  <c r="S8" i="5"/>
  <c r="G24" i="5"/>
  <c r="F24" i="5"/>
  <c r="E24" i="5"/>
  <c r="G23" i="5"/>
  <c r="F23" i="5"/>
  <c r="E23" i="5"/>
  <c r="G22" i="5"/>
  <c r="F22" i="5"/>
  <c r="E22" i="5"/>
  <c r="G21" i="5"/>
  <c r="F21" i="5"/>
  <c r="E21" i="5"/>
  <c r="G20" i="5"/>
  <c r="F20" i="5"/>
  <c r="E20" i="5"/>
  <c r="G19" i="5"/>
  <c r="G25" i="5" s="1"/>
  <c r="F19" i="5"/>
  <c r="F25" i="5" s="1"/>
  <c r="E19" i="5"/>
  <c r="G18" i="5"/>
  <c r="F18" i="5"/>
  <c r="E18" i="5"/>
  <c r="G17" i="5"/>
  <c r="F17" i="5"/>
  <c r="E17" i="5"/>
  <c r="G16" i="5"/>
  <c r="F16" i="5"/>
  <c r="E16" i="5"/>
  <c r="G15" i="5"/>
  <c r="F15" i="5"/>
  <c r="E15" i="5"/>
  <c r="G14" i="5"/>
  <c r="F14" i="5"/>
  <c r="E14" i="5"/>
  <c r="E25" i="5" s="1"/>
  <c r="G13" i="5"/>
  <c r="F13" i="5"/>
  <c r="E13" i="5"/>
  <c r="G12" i="5"/>
  <c r="F12" i="5"/>
  <c r="E12" i="5"/>
  <c r="G11" i="5"/>
  <c r="F11" i="5"/>
  <c r="E11" i="5"/>
  <c r="G10" i="5"/>
  <c r="F10" i="5"/>
  <c r="E10" i="5"/>
  <c r="G9" i="5"/>
  <c r="F9" i="5"/>
  <c r="E9" i="5"/>
  <c r="G8" i="5"/>
  <c r="F8" i="5"/>
  <c r="E8" i="5"/>
  <c r="G7" i="5"/>
  <c r="F7" i="5"/>
  <c r="E7" i="5"/>
  <c r="G6" i="5"/>
  <c r="F6" i="5"/>
  <c r="E6" i="5"/>
  <c r="G5" i="5"/>
  <c r="F5" i="5"/>
  <c r="E5" i="5"/>
  <c r="G4" i="5"/>
  <c r="F4" i="5"/>
  <c r="E4" i="5"/>
  <c r="G3" i="5"/>
  <c r="F3" i="5"/>
  <c r="E3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C24" i="5"/>
  <c r="C23" i="5"/>
  <c r="C22" i="5"/>
  <c r="C21" i="5"/>
  <c r="C20" i="5"/>
  <c r="C19" i="5"/>
  <c r="C25" i="5" s="1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N4" i="5"/>
  <c r="N3" i="5"/>
  <c r="P3" i="5" s="1"/>
  <c r="D15" i="4"/>
  <c r="D14" i="4"/>
  <c r="D13" i="4"/>
  <c r="D12" i="4"/>
  <c r="D11" i="4"/>
  <c r="E6" i="4"/>
  <c r="E5" i="4"/>
  <c r="E4" i="4"/>
  <c r="E3" i="4"/>
  <c r="E2" i="4"/>
  <c r="D7" i="4"/>
  <c r="D2" i="4"/>
  <c r="D6" i="4"/>
  <c r="D5" i="4"/>
  <c r="D4" i="4"/>
  <c r="D3" i="4"/>
  <c r="I2" i="3"/>
  <c r="H6" i="3"/>
  <c r="I5" i="3"/>
  <c r="I4" i="3"/>
  <c r="I3" i="3"/>
  <c r="H5" i="3"/>
  <c r="H4" i="3"/>
  <c r="H3" i="3"/>
  <c r="H2" i="3"/>
  <c r="M26" i="1"/>
  <c r="M27" i="1" s="1"/>
  <c r="H26" i="1"/>
  <c r="H27" i="1" s="1"/>
  <c r="E26" i="1"/>
  <c r="E27" i="1" s="1"/>
  <c r="D26" i="1"/>
  <c r="D27" i="1" s="1"/>
  <c r="C26" i="1"/>
  <c r="C27" i="1" s="1"/>
  <c r="F5" i="1"/>
  <c r="F6" i="1"/>
  <c r="F7" i="1"/>
  <c r="F9" i="1"/>
  <c r="F10" i="1"/>
  <c r="F12" i="1"/>
  <c r="F15" i="1"/>
  <c r="F16" i="1"/>
  <c r="F19" i="1"/>
  <c r="F22" i="1"/>
  <c r="F24" i="1"/>
  <c r="F8" i="1"/>
  <c r="F11" i="1"/>
  <c r="F13" i="1"/>
  <c r="F14" i="1"/>
  <c r="F17" i="1"/>
  <c r="F18" i="1"/>
  <c r="F20" i="1"/>
  <c r="F21" i="1"/>
  <c r="F23" i="1"/>
  <c r="F25" i="1"/>
  <c r="F4" i="1"/>
  <c r="F40" i="7" l="1"/>
  <c r="F41" i="7" s="1"/>
  <c r="D25" i="5"/>
  <c r="H25" i="5" s="1"/>
  <c r="N5" i="5"/>
  <c r="Q3" i="5" s="1"/>
  <c r="P4" i="5" l="1"/>
  <c r="Q4" i="5" s="1"/>
  <c r="P5" i="5" s="1"/>
  <c r="Q5" i="5" s="1"/>
  <c r="P6" i="5" s="1"/>
  <c r="R3" i="5"/>
  <c r="R4" i="5" l="1"/>
  <c r="R5" i="5"/>
  <c r="Q6" i="5"/>
  <c r="P7" i="5" s="1"/>
  <c r="R6" i="5" l="1"/>
  <c r="Q7" i="5"/>
  <c r="R7" i="5" s="1"/>
</calcChain>
</file>

<file path=xl/sharedStrings.xml><?xml version="1.0" encoding="utf-8"?>
<sst xmlns="http://schemas.openxmlformats.org/spreadsheetml/2006/main" count="323" uniqueCount="65">
  <si>
    <t>Nº</t>
  </si>
  <si>
    <t>Sexo</t>
  </si>
  <si>
    <t>Altura</t>
  </si>
  <si>
    <t>Peso</t>
  </si>
  <si>
    <t>Procedência</t>
  </si>
  <si>
    <t>F</t>
  </si>
  <si>
    <t>Solteiro</t>
  </si>
  <si>
    <t>Próprio</t>
  </si>
  <si>
    <t>TV</t>
  </si>
  <si>
    <t>Coletivo</t>
  </si>
  <si>
    <t>Revista</t>
  </si>
  <si>
    <t>M</t>
  </si>
  <si>
    <t>Casado</t>
  </si>
  <si>
    <t>Rádio</t>
  </si>
  <si>
    <t>Internet</t>
  </si>
  <si>
    <t>Jornal</t>
  </si>
  <si>
    <t>Fora do RJ</t>
  </si>
  <si>
    <t>Outro no RJ</t>
  </si>
  <si>
    <t>Não Relacionado</t>
  </si>
  <si>
    <t>Não Trabalha</t>
  </si>
  <si>
    <t>Relacionado</t>
  </si>
  <si>
    <t>Parcialmente Relacionado</t>
  </si>
  <si>
    <t>Meio de Informação</t>
  </si>
  <si>
    <t>Núm. Irmãos</t>
  </si>
  <si>
    <t>Transporte</t>
  </si>
  <si>
    <t>Divorciado</t>
  </si>
  <si>
    <t>Viúvo</t>
  </si>
  <si>
    <t>Idade</t>
  </si>
  <si>
    <t>Dados adaptados de http://www.tecnicodepetroleo.ufpr.br/apostilas/matematica/estatistica_descritiva.pdf</t>
  </si>
  <si>
    <t>Estado Civil</t>
  </si>
  <si>
    <t>IMC</t>
  </si>
  <si>
    <t>Niterói</t>
  </si>
  <si>
    <t>Amostra: Dados sobre alunos da Pós-Graduação em Computação da Faculdade Maria de Fátima (dados fictícios)</t>
  </si>
  <si>
    <t>Relação do trabalho com pesquisa em computação</t>
  </si>
  <si>
    <t>Núm. Reprovações em Disciplinas</t>
  </si>
  <si>
    <t>FA</t>
  </si>
  <si>
    <t>FR</t>
  </si>
  <si>
    <t>Total</t>
  </si>
  <si>
    <t>0 a 1</t>
  </si>
  <si>
    <t>&gt; 3</t>
  </si>
  <si>
    <t>Núm Intervalos</t>
  </si>
  <si>
    <t>Intervalos</t>
  </si>
  <si>
    <t>Está no intervalo?</t>
  </si>
  <si>
    <t>Mínimo</t>
  </si>
  <si>
    <t>Máximo</t>
  </si>
  <si>
    <t>Tamanho de  intervalo</t>
  </si>
  <si>
    <t>[16,31;20,77]</t>
  </si>
  <si>
    <t>(20,77;25,23]</t>
  </si>
  <si>
    <t>(25,23;29,69]</t>
  </si>
  <si>
    <t>(29,69;34,15]</t>
  </si>
  <si>
    <t>(34,15;38,61]</t>
  </si>
  <si>
    <t>Prod Milho</t>
  </si>
  <si>
    <t>Tempo Sobrev</t>
  </si>
  <si>
    <t>x</t>
  </si>
  <si>
    <t>x - x*</t>
  </si>
  <si>
    <t>(x - x*)^2</t>
  </si>
  <si>
    <t>Temperatura</t>
  </si>
  <si>
    <t>Potência</t>
  </si>
  <si>
    <t>Ordenação</t>
  </si>
  <si>
    <t>Spearman</t>
  </si>
  <si>
    <t>Posto_T</t>
  </si>
  <si>
    <t>Posto_P</t>
  </si>
  <si>
    <t>d_i</t>
  </si>
  <si>
    <t>d_i^2</t>
  </si>
  <si>
    <t>rho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</si>
</sst>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0" fontId="16" fillId="0" borderId="10" xfId="0" applyFont="1" applyBorder="1"/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right"/>
    </xf>
    <xf numFmtId="2" fontId="0" fillId="0" borderId="0" xfId="0" applyNumberFormat="1" applyAlignment="1">
      <alignment horizontal="lef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'Freq Dados Categoricos'!$M$1</c:f>
              <c:strCache>
                <c:ptCount val="1"/>
                <c:pt idx="0">
                  <c:v>FR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B48-1E4C-82D3-F5848316A2C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B48-1E4C-82D3-F5848316A2C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B48-1E4C-82D3-F5848316A2C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B48-1E4C-82D3-F5848316A2C8}"/>
              </c:ext>
            </c:extLst>
          </c:dPt>
          <c:cat>
            <c:strRef>
              <c:f>'Freq Dados Categoricos'!$K$2:$K$5</c:f>
              <c:strCache>
                <c:ptCount val="4"/>
                <c:pt idx="0">
                  <c:v>Solteiro</c:v>
                </c:pt>
                <c:pt idx="1">
                  <c:v>Casado</c:v>
                </c:pt>
                <c:pt idx="2">
                  <c:v>Divorciado</c:v>
                </c:pt>
                <c:pt idx="3">
                  <c:v>Viúvo</c:v>
                </c:pt>
              </c:strCache>
            </c:strRef>
          </c:cat>
          <c:val>
            <c:numRef>
              <c:f>'Freq Dados Categoricos'!$M$2:$M$5</c:f>
              <c:numCache>
                <c:formatCode>0.00</c:formatCode>
                <c:ptCount val="4"/>
                <c:pt idx="0">
                  <c:v>0.77</c:v>
                </c:pt>
                <c:pt idx="1">
                  <c:v>0.13</c:v>
                </c:pt>
                <c:pt idx="2">
                  <c:v>4.5454545454545456E-2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D-DB4C-9DC1-B0EBDC7D1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Núm. Irmãos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'Freq Dados Discretos'!$E$10</c:f>
              <c:strCache>
                <c:ptCount val="1"/>
                <c:pt idx="0">
                  <c:v>FR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'Freq Dados Discretos'!$C$11:$C$14</c:f>
              <c:strCache>
                <c:ptCount val="4"/>
                <c:pt idx="0">
                  <c:v>0 a 1</c:v>
                </c:pt>
                <c:pt idx="1">
                  <c:v>2</c:v>
                </c:pt>
                <c:pt idx="2">
                  <c:v>3</c:v>
                </c:pt>
                <c:pt idx="3">
                  <c:v>&gt; 3</c:v>
                </c:pt>
              </c:strCache>
            </c:strRef>
          </c:cat>
          <c:val>
            <c:numRef>
              <c:f>'Freq Dados Discretos'!$E$11:$E$14</c:f>
              <c:numCache>
                <c:formatCode>General</c:formatCode>
                <c:ptCount val="4"/>
                <c:pt idx="0">
                  <c:v>0.32</c:v>
                </c:pt>
                <c:pt idx="1">
                  <c:v>0.54</c:v>
                </c:pt>
                <c:pt idx="2">
                  <c:v>0.09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C9-5645-820A-109772AF1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axId val="890611279"/>
        <c:axId val="817856479"/>
      </c:barChart>
      <c:catAx>
        <c:axId val="89061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7856479"/>
        <c:crosses val="autoZero"/>
        <c:auto val="1"/>
        <c:lblAlgn val="ctr"/>
        <c:lblOffset val="100"/>
        <c:noMultiLvlLbl val="0"/>
      </c:catAx>
      <c:valAx>
        <c:axId val="8178564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611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'Freq Dados Contínuos'!$A$2</c:f>
              <c:strCache>
                <c:ptCount val="1"/>
                <c:pt idx="0">
                  <c:v>IMC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'Freq Dados Contínuos'!$A$3:$A$24</c:f>
              <c:numCache>
                <c:formatCode>0.00</c:formatCode>
                <c:ptCount val="22"/>
                <c:pt idx="0">
                  <c:v>22.656249999999996</c:v>
                </c:pt>
                <c:pt idx="1">
                  <c:v>21.6712580348944</c:v>
                </c:pt>
                <c:pt idx="2">
                  <c:v>20.449137418203453</c:v>
                </c:pt>
                <c:pt idx="3">
                  <c:v>20.047445621303751</c:v>
                </c:pt>
                <c:pt idx="4">
                  <c:v>26.794938016528928</c:v>
                </c:pt>
                <c:pt idx="5">
                  <c:v>22.10028959000152</c:v>
                </c:pt>
                <c:pt idx="6">
                  <c:v>38.6</c:v>
                </c:pt>
                <c:pt idx="7">
                  <c:v>21.203105228959341</c:v>
                </c:pt>
                <c:pt idx="8">
                  <c:v>23.711844630960897</c:v>
                </c:pt>
                <c:pt idx="9">
                  <c:v>23.40750912892856</c:v>
                </c:pt>
                <c:pt idx="10">
                  <c:v>19.925129815239703</c:v>
                </c:pt>
                <c:pt idx="11">
                  <c:v>16.309999999999999</c:v>
                </c:pt>
                <c:pt idx="12">
                  <c:v>22.408178985329648</c:v>
                </c:pt>
                <c:pt idx="13">
                  <c:v>24.151672503320853</c:v>
                </c:pt>
                <c:pt idx="14">
                  <c:v>18.513541759980885</c:v>
                </c:pt>
                <c:pt idx="15">
                  <c:v>25.59373706198954</c:v>
                </c:pt>
                <c:pt idx="16">
                  <c:v>33.299999999999997</c:v>
                </c:pt>
                <c:pt idx="17">
                  <c:v>25.308641975308639</c:v>
                </c:pt>
                <c:pt idx="18">
                  <c:v>20.957171162932475</c:v>
                </c:pt>
                <c:pt idx="19">
                  <c:v>19.157088122605362</c:v>
                </c:pt>
                <c:pt idx="20">
                  <c:v>27.055150884495315</c:v>
                </c:pt>
                <c:pt idx="21">
                  <c:v>20.715693808680545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6E-C649-92FB-7FDBC1CF0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420207"/>
        <c:axId val="885180543"/>
      </c:scatterChart>
      <c:valAx>
        <c:axId val="883420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5180543"/>
        <c:crosses val="autoZero"/>
        <c:crossBetween val="midCat"/>
      </c:valAx>
      <c:valAx>
        <c:axId val="88518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3420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IMC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'Freq Dados Contínuos'!$T$12</c:f>
              <c:strCache>
                <c:ptCount val="1"/>
                <c:pt idx="0">
                  <c:v>FR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'Freq Dados Contínuos'!$R$13:$R$17</c:f>
              <c:strCache>
                <c:ptCount val="5"/>
                <c:pt idx="0">
                  <c:v>[16,31;20,77]</c:v>
                </c:pt>
                <c:pt idx="1">
                  <c:v>(20,77;25,23]</c:v>
                </c:pt>
                <c:pt idx="2">
                  <c:v>(25,23;29,69]</c:v>
                </c:pt>
                <c:pt idx="3">
                  <c:v>(29,69;34,15]</c:v>
                </c:pt>
                <c:pt idx="4">
                  <c:v>(34,15;38,61]</c:v>
                </c:pt>
              </c:strCache>
            </c:strRef>
          </c:cat>
          <c:val>
            <c:numRef>
              <c:f>'Freq Dados Contínuos'!$T$13:$T$17</c:f>
              <c:numCache>
                <c:formatCode>0.00</c:formatCode>
                <c:ptCount val="5"/>
                <c:pt idx="0" formatCode="General">
                  <c:v>0.32</c:v>
                </c:pt>
                <c:pt idx="1">
                  <c:v>0.4</c:v>
                </c:pt>
                <c:pt idx="2" formatCode="General">
                  <c:v>0.18</c:v>
                </c:pt>
                <c:pt idx="3" formatCode="General">
                  <c:v>0.05</c:v>
                </c:pt>
                <c:pt idx="4" formatCode="General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E-9D40-889B-F6DC7AFC6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7"/>
        <c:axId val="894028255"/>
        <c:axId val="894029935"/>
      </c:barChart>
      <c:catAx>
        <c:axId val="89402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4029935"/>
        <c:crosses val="autoZero"/>
        <c:auto val="1"/>
        <c:lblAlgn val="ctr"/>
        <c:lblOffset val="100"/>
        <c:noMultiLvlLbl val="0"/>
      </c:catAx>
      <c:valAx>
        <c:axId val="894029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4028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Correlação!$B$1</c:f>
              <c:strCache>
                <c:ptCount val="1"/>
                <c:pt idx="0">
                  <c:v>Potência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Correlação!$A$2:$A$16</c:f>
              <c:numCache>
                <c:formatCode>General</c:formatCode>
                <c:ptCount val="15"/>
                <c:pt idx="0">
                  <c:v>19</c:v>
                </c:pt>
                <c:pt idx="1">
                  <c:v>15</c:v>
                </c:pt>
                <c:pt idx="2">
                  <c:v>35</c:v>
                </c:pt>
                <c:pt idx="3">
                  <c:v>52</c:v>
                </c:pt>
                <c:pt idx="4">
                  <c:v>35</c:v>
                </c:pt>
                <c:pt idx="5">
                  <c:v>33</c:v>
                </c:pt>
                <c:pt idx="6">
                  <c:v>30</c:v>
                </c:pt>
                <c:pt idx="7">
                  <c:v>57</c:v>
                </c:pt>
                <c:pt idx="8">
                  <c:v>49</c:v>
                </c:pt>
                <c:pt idx="9">
                  <c:v>26</c:v>
                </c:pt>
                <c:pt idx="10">
                  <c:v>45</c:v>
                </c:pt>
                <c:pt idx="11">
                  <c:v>39</c:v>
                </c:pt>
                <c:pt idx="12">
                  <c:v>25</c:v>
                </c:pt>
                <c:pt idx="13">
                  <c:v>40</c:v>
                </c:pt>
                <c:pt idx="14">
                  <c:v>40</c:v>
                </c:pt>
              </c:numCache>
            </c:numRef>
          </c:xVal>
          <c:yVal>
            <c:numRef>
              <c:f>Correlação!$B$2:$B$16</c:f>
              <c:numCache>
                <c:formatCode>General</c:formatCode>
                <c:ptCount val="15"/>
                <c:pt idx="0">
                  <c:v>1.2</c:v>
                </c:pt>
                <c:pt idx="1">
                  <c:v>1.5</c:v>
                </c:pt>
                <c:pt idx="2">
                  <c:v>1.5</c:v>
                </c:pt>
                <c:pt idx="3">
                  <c:v>3.3</c:v>
                </c:pt>
                <c:pt idx="4">
                  <c:v>2.5</c:v>
                </c:pt>
                <c:pt idx="5">
                  <c:v>2.1</c:v>
                </c:pt>
                <c:pt idx="6">
                  <c:v>2.5</c:v>
                </c:pt>
                <c:pt idx="7">
                  <c:v>3.2</c:v>
                </c:pt>
                <c:pt idx="8">
                  <c:v>2.8</c:v>
                </c:pt>
                <c:pt idx="9">
                  <c:v>1.5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1.9</c:v>
                </c:pt>
                <c:pt idx="13">
                  <c:v>1.8</c:v>
                </c:pt>
                <c:pt idx="14">
                  <c:v>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B0-2645-B9EA-737A891BC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089759"/>
        <c:axId val="890371375"/>
      </c:scatterChart>
      <c:valAx>
        <c:axId val="886089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Temperatura</a:t>
                </a:r>
                <a:r>
                  <a:rPr lang="pt-BR" baseline="0"/>
                  <a:t> (x)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371375"/>
        <c:crosses val="autoZero"/>
        <c:crossBetween val="midCat"/>
      </c:valAx>
      <c:valAx>
        <c:axId val="890371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Potência (y)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6089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IMC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pt-B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IMC</a:t>
          </a:r>
        </a:p>
      </cx:txPr>
    </cx:title>
    <cx:plotArea>
      <cx:plotAreaRegion>
        <cx:series layoutId="clusteredColumn" uniqueId="{5D57DD67-4046-E548-9307-C3A9A8278451}">
          <cx:tx>
            <cx:txData>
              <cx:f>_xlchart.v1.0</cx:f>
              <cx:v>IMC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254000</xdr:colOff>
      <xdr:row>9</xdr:row>
      <xdr:rowOff>38100</xdr:rowOff>
    </xdr:from>
    <xdr:to>
      <xdr:col>10</xdr:col>
      <xdr:colOff>444500</xdr:colOff>
      <xdr:row>20</xdr:row>
      <xdr:rowOff>83820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D9F4414-B3F2-2F4A-990C-0B6D41B0B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463550</xdr:colOff>
      <xdr:row>6</xdr:row>
      <xdr:rowOff>101600</xdr:rowOff>
    </xdr:from>
    <xdr:to>
      <xdr:col>10</xdr:col>
      <xdr:colOff>457200</xdr:colOff>
      <xdr:row>20</xdr:row>
      <xdr:rowOff>177800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384BFC8-C21A-0448-A7C4-64748C9E47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26</xdr:row>
      <xdr:rowOff>63500</xdr:rowOff>
    </xdr:from>
    <xdr:to>
      <xdr:col>16</xdr:col>
      <xdr:colOff>736600</xdr:colOff>
      <xdr:row>36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98A94D8-91E4-824D-B822-AB6475A90B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740172</xdr:colOff>
      <xdr:row>9</xdr:row>
      <xdr:rowOff>136525</xdr:rowOff>
    </xdr:from>
    <xdr:to>
      <xdr:col>14</xdr:col>
      <xdr:colOff>450453</xdr:colOff>
      <xdr:row>23</xdr:row>
      <xdr:rowOff>101600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1C1AF31-542D-5946-880E-CB0EA20746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25798</xdr:colOff>
      <xdr:row>37</xdr:row>
      <xdr:rowOff>17462</xdr:rowOff>
    </xdr:from>
    <xdr:to>
      <xdr:col>12</xdr:col>
      <xdr:colOff>1264048</xdr:colOff>
      <xdr:row>50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13AC7E39-851C-B844-9678-06118A23526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93298" y="7065962"/>
              <a:ext cx="4540250" cy="26400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107950</xdr:colOff>
      <xdr:row>8</xdr:row>
      <xdr:rowOff>88900</xdr:rowOff>
    </xdr:from>
    <xdr:to>
      <xdr:col>10</xdr:col>
      <xdr:colOff>552450</xdr:colOff>
      <xdr:row>22</xdr:row>
      <xdr:rowOff>165100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BA5E096-0C08-1047-ADD6-EA0F09CDA4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zoomScaleNormal="100" workbookViewId="0">
      <selection activeCell="F3" sqref="F3:F25"/>
    </sheetView>
  </sheetViews>
  <sheetFormatPr baseColWidth="10" defaultColWidth="8.83203125" defaultRowHeight="15" x14ac:dyDescent="0.2"/>
  <cols>
    <col min="7" max="7" width="10.5" bestFit="1" customWidth="1"/>
    <col min="8" max="8" width="12.33203125" bestFit="1" customWidth="1"/>
    <col min="9" max="9" width="10.5" bestFit="1" customWidth="1"/>
    <col min="10" max="10" width="13.5" bestFit="1" customWidth="1"/>
    <col min="11" max="11" width="25.1640625" customWidth="1"/>
    <col min="12" max="12" width="15.33203125" customWidth="1"/>
    <col min="13" max="13" width="17.5" customWidth="1"/>
  </cols>
  <sheetData>
    <row r="1" spans="1:14" x14ac:dyDescent="0.2">
      <c r="C1" t="s">
        <v>32</v>
      </c>
    </row>
    <row r="3" spans="1:14" ht="32" x14ac:dyDescent="0.2">
      <c r="A3" s="4" t="s">
        <v>0</v>
      </c>
      <c r="B3" s="4" t="s">
        <v>1</v>
      </c>
      <c r="C3" s="2" t="s">
        <v>27</v>
      </c>
      <c r="D3" s="2" t="s">
        <v>2</v>
      </c>
      <c r="E3" s="2" t="s">
        <v>3</v>
      </c>
      <c r="F3" s="2" t="s">
        <v>30</v>
      </c>
      <c r="G3" s="2" t="s">
        <v>29</v>
      </c>
      <c r="H3" s="2" t="s">
        <v>23</v>
      </c>
      <c r="I3" s="2" t="s">
        <v>24</v>
      </c>
      <c r="J3" s="2" t="s">
        <v>4</v>
      </c>
      <c r="K3" s="3" t="s">
        <v>33</v>
      </c>
      <c r="L3" s="3" t="s">
        <v>22</v>
      </c>
      <c r="M3" s="3" t="s">
        <v>34</v>
      </c>
      <c r="N3" s="1"/>
    </row>
    <row r="4" spans="1:14" x14ac:dyDescent="0.2">
      <c r="A4" s="4">
        <v>1</v>
      </c>
      <c r="B4" s="4" t="s">
        <v>5</v>
      </c>
      <c r="C4" s="4">
        <v>20</v>
      </c>
      <c r="D4" s="4">
        <v>1.6</v>
      </c>
      <c r="E4" s="4">
        <v>58</v>
      </c>
      <c r="F4" s="4">
        <f t="shared" ref="F4:F25" si="0">E4/(D4*D4)</f>
        <v>22.656249999999996</v>
      </c>
      <c r="G4" s="4" t="s">
        <v>6</v>
      </c>
      <c r="H4" s="4">
        <v>1</v>
      </c>
      <c r="I4" s="4" t="s">
        <v>7</v>
      </c>
      <c r="J4" s="4" t="s">
        <v>31</v>
      </c>
      <c r="K4" s="4" t="s">
        <v>18</v>
      </c>
      <c r="L4" s="4" t="s">
        <v>8</v>
      </c>
      <c r="M4" s="4">
        <v>1</v>
      </c>
    </row>
    <row r="5" spans="1:14" x14ac:dyDescent="0.2">
      <c r="A5" s="4">
        <v>2</v>
      </c>
      <c r="B5" s="4" t="s">
        <v>5</v>
      </c>
      <c r="C5" s="4">
        <v>26</v>
      </c>
      <c r="D5" s="4">
        <v>1.65</v>
      </c>
      <c r="E5" s="4">
        <v>59</v>
      </c>
      <c r="F5" s="4">
        <f t="shared" si="0"/>
        <v>21.6712580348944</v>
      </c>
      <c r="G5" s="4" t="s">
        <v>6</v>
      </c>
      <c r="H5" s="4">
        <v>2</v>
      </c>
      <c r="I5" s="4" t="s">
        <v>9</v>
      </c>
      <c r="J5" s="4" t="s">
        <v>16</v>
      </c>
      <c r="K5" s="4" t="s">
        <v>19</v>
      </c>
      <c r="L5" s="4" t="s">
        <v>10</v>
      </c>
      <c r="M5" s="4">
        <v>0</v>
      </c>
    </row>
    <row r="6" spans="1:14" x14ac:dyDescent="0.2">
      <c r="A6" s="4">
        <v>3</v>
      </c>
      <c r="B6" s="4" t="s">
        <v>5</v>
      </c>
      <c r="C6" s="4">
        <v>18</v>
      </c>
      <c r="D6" s="4">
        <v>1.64</v>
      </c>
      <c r="E6" s="4">
        <v>55</v>
      </c>
      <c r="F6" s="4">
        <f t="shared" si="0"/>
        <v>20.449137418203453</v>
      </c>
      <c r="G6" s="4" t="s">
        <v>6</v>
      </c>
      <c r="H6" s="4">
        <v>2</v>
      </c>
      <c r="I6" s="4" t="s">
        <v>7</v>
      </c>
      <c r="J6" s="4" t="s">
        <v>31</v>
      </c>
      <c r="K6" s="4" t="s">
        <v>19</v>
      </c>
      <c r="L6" s="4" t="s">
        <v>8</v>
      </c>
      <c r="M6" s="4">
        <v>0</v>
      </c>
    </row>
    <row r="7" spans="1:14" x14ac:dyDescent="0.2">
      <c r="A7" s="4">
        <v>4</v>
      </c>
      <c r="B7" s="4" t="s">
        <v>5</v>
      </c>
      <c r="C7" s="4">
        <v>25</v>
      </c>
      <c r="D7" s="4">
        <v>1.73</v>
      </c>
      <c r="E7" s="4">
        <v>60</v>
      </c>
      <c r="F7" s="4">
        <f t="shared" si="0"/>
        <v>20.047445621303751</v>
      </c>
      <c r="G7" s="4" t="s">
        <v>6</v>
      </c>
      <c r="H7" s="4">
        <v>2</v>
      </c>
      <c r="I7" s="4" t="s">
        <v>9</v>
      </c>
      <c r="J7" s="4" t="s">
        <v>17</v>
      </c>
      <c r="K7" s="4" t="s">
        <v>18</v>
      </c>
      <c r="L7" s="4" t="s">
        <v>8</v>
      </c>
      <c r="M7" s="4">
        <v>1</v>
      </c>
    </row>
    <row r="8" spans="1:14" x14ac:dyDescent="0.2">
      <c r="A8" s="4">
        <v>5</v>
      </c>
      <c r="B8" s="4" t="s">
        <v>11</v>
      </c>
      <c r="C8" s="4">
        <v>35</v>
      </c>
      <c r="D8" s="4">
        <v>1.76</v>
      </c>
      <c r="E8" s="4">
        <v>83</v>
      </c>
      <c r="F8" s="4">
        <f t="shared" si="0"/>
        <v>26.794938016528928</v>
      </c>
      <c r="G8" s="4" t="s">
        <v>12</v>
      </c>
      <c r="H8" s="4">
        <v>6</v>
      </c>
      <c r="I8" s="4" t="s">
        <v>9</v>
      </c>
      <c r="J8" s="4" t="s">
        <v>17</v>
      </c>
      <c r="K8" s="4" t="s">
        <v>18</v>
      </c>
      <c r="L8" s="4" t="s">
        <v>8</v>
      </c>
      <c r="M8" s="4">
        <v>1</v>
      </c>
    </row>
    <row r="9" spans="1:14" x14ac:dyDescent="0.2">
      <c r="A9" s="4">
        <v>6</v>
      </c>
      <c r="B9" s="4" t="s">
        <v>5</v>
      </c>
      <c r="C9" s="4">
        <v>20</v>
      </c>
      <c r="D9" s="4">
        <v>1.62</v>
      </c>
      <c r="E9" s="4">
        <v>58</v>
      </c>
      <c r="F9" s="4">
        <f t="shared" si="0"/>
        <v>22.10028959000152</v>
      </c>
      <c r="G9" s="4" t="s">
        <v>6</v>
      </c>
      <c r="H9" s="4">
        <v>2</v>
      </c>
      <c r="I9" s="4" t="s">
        <v>9</v>
      </c>
      <c r="J9" s="4" t="s">
        <v>17</v>
      </c>
      <c r="K9" s="4" t="s">
        <v>18</v>
      </c>
      <c r="L9" s="4" t="s">
        <v>13</v>
      </c>
      <c r="M9" s="4">
        <v>2</v>
      </c>
    </row>
    <row r="10" spans="1:14" x14ac:dyDescent="0.2">
      <c r="A10" s="4">
        <v>7</v>
      </c>
      <c r="B10" s="4" t="s">
        <v>5</v>
      </c>
      <c r="C10" s="4">
        <v>29</v>
      </c>
      <c r="D10" s="4">
        <v>1.72</v>
      </c>
      <c r="E10" s="4">
        <v>70</v>
      </c>
      <c r="F10" s="4">
        <f t="shared" si="0"/>
        <v>23.661438615467823</v>
      </c>
      <c r="G10" s="4" t="s">
        <v>6</v>
      </c>
      <c r="H10" s="4">
        <v>3</v>
      </c>
      <c r="I10" s="4" t="s">
        <v>9</v>
      </c>
      <c r="J10" s="4" t="s">
        <v>31</v>
      </c>
      <c r="K10" s="4" t="s">
        <v>19</v>
      </c>
      <c r="L10" s="4" t="s">
        <v>8</v>
      </c>
      <c r="M10" s="4">
        <v>0</v>
      </c>
    </row>
    <row r="11" spans="1:14" x14ac:dyDescent="0.2">
      <c r="A11" s="4">
        <v>8</v>
      </c>
      <c r="B11" s="4" t="s">
        <v>11</v>
      </c>
      <c r="C11" s="4">
        <v>23</v>
      </c>
      <c r="D11" s="4">
        <v>1.71</v>
      </c>
      <c r="E11" s="4">
        <v>62</v>
      </c>
      <c r="F11" s="4">
        <f t="shared" si="0"/>
        <v>21.203105228959341</v>
      </c>
      <c r="G11" s="4" t="s">
        <v>25</v>
      </c>
      <c r="H11" s="4">
        <v>2</v>
      </c>
      <c r="I11" s="4" t="s">
        <v>7</v>
      </c>
      <c r="J11" s="4" t="s">
        <v>17</v>
      </c>
      <c r="K11" s="4" t="s">
        <v>18</v>
      </c>
      <c r="L11" s="4" t="s">
        <v>14</v>
      </c>
      <c r="M11" s="4">
        <v>1</v>
      </c>
    </row>
    <row r="12" spans="1:14" x14ac:dyDescent="0.2">
      <c r="A12" s="4">
        <v>9</v>
      </c>
      <c r="B12" s="4" t="s">
        <v>5</v>
      </c>
      <c r="C12" s="4">
        <v>20</v>
      </c>
      <c r="D12" s="4">
        <v>1.63</v>
      </c>
      <c r="E12" s="4">
        <v>63</v>
      </c>
      <c r="F12" s="4">
        <f t="shared" si="0"/>
        <v>23.711844630960897</v>
      </c>
      <c r="G12" s="4" t="s">
        <v>6</v>
      </c>
      <c r="H12" s="4">
        <v>2</v>
      </c>
      <c r="I12" s="4" t="s">
        <v>7</v>
      </c>
      <c r="J12" s="4" t="s">
        <v>31</v>
      </c>
      <c r="K12" s="4" t="s">
        <v>19</v>
      </c>
      <c r="L12" s="4" t="s">
        <v>8</v>
      </c>
      <c r="M12" s="4">
        <v>1</v>
      </c>
    </row>
    <row r="13" spans="1:14" x14ac:dyDescent="0.2">
      <c r="A13" s="4">
        <v>10</v>
      </c>
      <c r="B13" s="4" t="s">
        <v>11</v>
      </c>
      <c r="C13" s="4">
        <v>20</v>
      </c>
      <c r="D13" s="4">
        <v>1.79</v>
      </c>
      <c r="E13" s="4">
        <v>75</v>
      </c>
      <c r="F13" s="4">
        <f t="shared" si="0"/>
        <v>23.40750912892856</v>
      </c>
      <c r="G13" s="4" t="s">
        <v>6</v>
      </c>
      <c r="H13" s="4">
        <v>2</v>
      </c>
      <c r="I13" s="4" t="s">
        <v>7</v>
      </c>
      <c r="J13" s="4" t="s">
        <v>16</v>
      </c>
      <c r="K13" s="4" t="s">
        <v>19</v>
      </c>
      <c r="L13" s="4" t="s">
        <v>14</v>
      </c>
      <c r="M13" s="4">
        <v>0</v>
      </c>
    </row>
    <row r="14" spans="1:14" x14ac:dyDescent="0.2">
      <c r="A14" s="4">
        <v>11</v>
      </c>
      <c r="B14" s="4" t="s">
        <v>11</v>
      </c>
      <c r="C14" s="4">
        <v>20</v>
      </c>
      <c r="D14" s="4">
        <v>1.82</v>
      </c>
      <c r="E14" s="4">
        <v>66</v>
      </c>
      <c r="F14" s="4">
        <f t="shared" si="0"/>
        <v>19.925129815239703</v>
      </c>
      <c r="G14" s="4" t="s">
        <v>6</v>
      </c>
      <c r="H14" s="4">
        <v>1</v>
      </c>
      <c r="I14" s="4" t="s">
        <v>7</v>
      </c>
      <c r="J14" s="4" t="s">
        <v>16</v>
      </c>
      <c r="K14" s="4" t="s">
        <v>19</v>
      </c>
      <c r="L14" s="4" t="s">
        <v>8</v>
      </c>
      <c r="M14" s="4">
        <v>0</v>
      </c>
    </row>
    <row r="15" spans="1:14" x14ac:dyDescent="0.2">
      <c r="A15" s="4">
        <v>12</v>
      </c>
      <c r="B15" s="4" t="s">
        <v>5</v>
      </c>
      <c r="C15" s="4">
        <v>30</v>
      </c>
      <c r="D15" s="4">
        <v>1.68</v>
      </c>
      <c r="E15" s="4">
        <v>46</v>
      </c>
      <c r="F15" s="4">
        <f t="shared" si="0"/>
        <v>16.298185941043087</v>
      </c>
      <c r="G15" s="4" t="s">
        <v>26</v>
      </c>
      <c r="H15" s="4">
        <v>3</v>
      </c>
      <c r="I15" s="4" t="s">
        <v>7</v>
      </c>
      <c r="J15" s="4" t="s">
        <v>17</v>
      </c>
      <c r="K15" s="4" t="s">
        <v>21</v>
      </c>
      <c r="L15" s="4" t="s">
        <v>8</v>
      </c>
      <c r="M15" s="4">
        <v>2</v>
      </c>
    </row>
    <row r="16" spans="1:14" x14ac:dyDescent="0.2">
      <c r="A16" s="4">
        <v>13</v>
      </c>
      <c r="B16" s="4" t="s">
        <v>5</v>
      </c>
      <c r="C16" s="4">
        <v>18</v>
      </c>
      <c r="D16" s="4">
        <v>1.69</v>
      </c>
      <c r="E16" s="4">
        <v>64</v>
      </c>
      <c r="F16" s="4">
        <f t="shared" si="0"/>
        <v>22.408178985329648</v>
      </c>
      <c r="G16" s="4" t="s">
        <v>6</v>
      </c>
      <c r="H16" s="4">
        <v>1</v>
      </c>
      <c r="I16" s="4" t="s">
        <v>7</v>
      </c>
      <c r="J16" s="4" t="s">
        <v>31</v>
      </c>
      <c r="K16" s="4" t="s">
        <v>21</v>
      </c>
      <c r="L16" s="4" t="s">
        <v>14</v>
      </c>
      <c r="M16" s="4">
        <v>0</v>
      </c>
    </row>
    <row r="17" spans="1:13" x14ac:dyDescent="0.2">
      <c r="A17" s="4">
        <v>14</v>
      </c>
      <c r="B17" s="4" t="s">
        <v>11</v>
      </c>
      <c r="C17" s="4">
        <v>37</v>
      </c>
      <c r="D17" s="4">
        <v>1.82</v>
      </c>
      <c r="E17" s="4">
        <v>80</v>
      </c>
      <c r="F17" s="4">
        <f t="shared" si="0"/>
        <v>24.151672503320853</v>
      </c>
      <c r="G17" s="4" t="s">
        <v>12</v>
      </c>
      <c r="H17" s="4">
        <v>2</v>
      </c>
      <c r="I17" s="4" t="s">
        <v>7</v>
      </c>
      <c r="J17" s="4" t="s">
        <v>31</v>
      </c>
      <c r="K17" s="4" t="s">
        <v>18</v>
      </c>
      <c r="L17" s="4" t="s">
        <v>14</v>
      </c>
      <c r="M17" s="4">
        <v>1</v>
      </c>
    </row>
    <row r="18" spans="1:13" x14ac:dyDescent="0.2">
      <c r="A18" s="4">
        <v>15</v>
      </c>
      <c r="B18" s="4" t="s">
        <v>11</v>
      </c>
      <c r="C18" s="4">
        <v>25</v>
      </c>
      <c r="D18" s="4">
        <v>1.83</v>
      </c>
      <c r="E18" s="4">
        <v>62</v>
      </c>
      <c r="F18" s="4">
        <f t="shared" si="0"/>
        <v>18.513541759980885</v>
      </c>
      <c r="G18" s="4" t="s">
        <v>6</v>
      </c>
      <c r="H18" s="4">
        <v>1</v>
      </c>
      <c r="I18" s="4" t="s">
        <v>7</v>
      </c>
      <c r="J18" s="4" t="s">
        <v>17</v>
      </c>
      <c r="K18" s="4" t="s">
        <v>18</v>
      </c>
      <c r="L18" s="4" t="s">
        <v>14</v>
      </c>
      <c r="M18" s="4">
        <v>0</v>
      </c>
    </row>
    <row r="19" spans="1:13" x14ac:dyDescent="0.2">
      <c r="A19" s="4">
        <v>16</v>
      </c>
      <c r="B19" s="4" t="s">
        <v>5</v>
      </c>
      <c r="C19" s="4">
        <v>20</v>
      </c>
      <c r="D19" s="4">
        <v>1.63</v>
      </c>
      <c r="E19" s="4">
        <v>68</v>
      </c>
      <c r="F19" s="4">
        <f t="shared" si="0"/>
        <v>25.59373706198954</v>
      </c>
      <c r="G19" s="4" t="s">
        <v>6</v>
      </c>
      <c r="H19" s="4">
        <v>2</v>
      </c>
      <c r="I19" s="4" t="s">
        <v>9</v>
      </c>
      <c r="J19" s="4" t="s">
        <v>31</v>
      </c>
      <c r="K19" s="4" t="s">
        <v>19</v>
      </c>
      <c r="L19" s="4" t="s">
        <v>14</v>
      </c>
      <c r="M19" s="4">
        <v>0</v>
      </c>
    </row>
    <row r="20" spans="1:13" x14ac:dyDescent="0.2">
      <c r="A20" s="4">
        <v>17</v>
      </c>
      <c r="B20" s="4" t="s">
        <v>11</v>
      </c>
      <c r="C20" s="4">
        <v>21</v>
      </c>
      <c r="D20" s="4">
        <v>1.71</v>
      </c>
      <c r="E20" s="4">
        <v>80</v>
      </c>
      <c r="F20" s="4">
        <f t="shared" si="0"/>
        <v>27.358845456721728</v>
      </c>
      <c r="G20" s="4" t="s">
        <v>6</v>
      </c>
      <c r="H20" s="4">
        <v>2</v>
      </c>
      <c r="I20" s="4" t="s">
        <v>9</v>
      </c>
      <c r="J20" s="4" t="s">
        <v>31</v>
      </c>
      <c r="K20" s="4" t="s">
        <v>18</v>
      </c>
      <c r="L20" s="4" t="s">
        <v>14</v>
      </c>
      <c r="M20" s="4">
        <v>0</v>
      </c>
    </row>
    <row r="21" spans="1:13" x14ac:dyDescent="0.2">
      <c r="A21" s="4">
        <v>18</v>
      </c>
      <c r="B21" s="4" t="s">
        <v>11</v>
      </c>
      <c r="C21" s="4">
        <v>25</v>
      </c>
      <c r="D21" s="4">
        <v>1.8</v>
      </c>
      <c r="E21" s="4">
        <v>82</v>
      </c>
      <c r="F21" s="4">
        <f t="shared" si="0"/>
        <v>25.308641975308639</v>
      </c>
      <c r="G21" s="4" t="s">
        <v>12</v>
      </c>
      <c r="H21" s="4">
        <v>1</v>
      </c>
      <c r="I21" s="4" t="s">
        <v>7</v>
      </c>
      <c r="J21" s="4" t="s">
        <v>17</v>
      </c>
      <c r="K21" s="4" t="s">
        <v>18</v>
      </c>
      <c r="L21" s="4" t="s">
        <v>14</v>
      </c>
      <c r="M21" s="4">
        <v>1</v>
      </c>
    </row>
    <row r="22" spans="1:13" x14ac:dyDescent="0.2">
      <c r="A22" s="4">
        <v>19</v>
      </c>
      <c r="B22" s="4" t="s">
        <v>5</v>
      </c>
      <c r="C22" s="4">
        <v>24</v>
      </c>
      <c r="D22" s="4">
        <v>1.62</v>
      </c>
      <c r="E22" s="4">
        <v>55</v>
      </c>
      <c r="F22" s="4">
        <f t="shared" si="0"/>
        <v>20.957171162932475</v>
      </c>
      <c r="G22" s="4" t="s">
        <v>6</v>
      </c>
      <c r="H22" s="4">
        <v>2</v>
      </c>
      <c r="I22" s="4" t="s">
        <v>7</v>
      </c>
      <c r="J22" s="4" t="s">
        <v>31</v>
      </c>
      <c r="K22" s="4" t="s">
        <v>19</v>
      </c>
      <c r="L22" s="4" t="s">
        <v>15</v>
      </c>
      <c r="M22" s="4">
        <v>0</v>
      </c>
    </row>
    <row r="23" spans="1:13" x14ac:dyDescent="0.2">
      <c r="A23" s="4">
        <v>20</v>
      </c>
      <c r="B23" s="4" t="s">
        <v>11</v>
      </c>
      <c r="C23" s="4">
        <v>19</v>
      </c>
      <c r="D23" s="4">
        <v>1.74</v>
      </c>
      <c r="E23" s="4">
        <v>58</v>
      </c>
      <c r="F23" s="4">
        <f t="shared" si="0"/>
        <v>19.157088122605362</v>
      </c>
      <c r="G23" s="4" t="s">
        <v>6</v>
      </c>
      <c r="H23" s="4">
        <v>2</v>
      </c>
      <c r="I23" s="4" t="s">
        <v>7</v>
      </c>
      <c r="J23" s="4" t="s">
        <v>31</v>
      </c>
      <c r="K23" s="4" t="s">
        <v>20</v>
      </c>
      <c r="L23" s="4" t="s">
        <v>8</v>
      </c>
      <c r="M23" s="4">
        <v>2</v>
      </c>
    </row>
    <row r="24" spans="1:13" x14ac:dyDescent="0.2">
      <c r="A24" s="4">
        <v>21</v>
      </c>
      <c r="B24" s="4" t="s">
        <v>5</v>
      </c>
      <c r="C24" s="4">
        <v>21</v>
      </c>
      <c r="D24" s="4">
        <v>1.55</v>
      </c>
      <c r="E24" s="4">
        <v>65</v>
      </c>
      <c r="F24" s="4">
        <f t="shared" si="0"/>
        <v>27.055150884495315</v>
      </c>
      <c r="G24" s="4" t="s">
        <v>6</v>
      </c>
      <c r="H24" s="4">
        <v>1</v>
      </c>
      <c r="I24" s="4" t="s">
        <v>7</v>
      </c>
      <c r="J24" s="4" t="s">
        <v>31</v>
      </c>
      <c r="K24" s="4" t="s">
        <v>19</v>
      </c>
      <c r="L24" s="4" t="s">
        <v>8</v>
      </c>
      <c r="M24" s="4">
        <v>1</v>
      </c>
    </row>
    <row r="25" spans="1:13" x14ac:dyDescent="0.2">
      <c r="A25" s="4">
        <v>22</v>
      </c>
      <c r="B25" s="4" t="s">
        <v>11</v>
      </c>
      <c r="C25" s="4">
        <v>22</v>
      </c>
      <c r="D25" s="4">
        <v>1.73</v>
      </c>
      <c r="E25" s="4">
        <v>62</v>
      </c>
      <c r="F25" s="4">
        <f t="shared" si="0"/>
        <v>20.715693808680545</v>
      </c>
      <c r="G25" s="4" t="s">
        <v>6</v>
      </c>
      <c r="H25" s="4">
        <v>0</v>
      </c>
      <c r="I25" s="4" t="s">
        <v>7</v>
      </c>
      <c r="J25" s="4" t="s">
        <v>31</v>
      </c>
      <c r="K25" s="4" t="s">
        <v>19</v>
      </c>
      <c r="L25" s="4" t="s">
        <v>15</v>
      </c>
      <c r="M25" s="4">
        <v>0</v>
      </c>
    </row>
    <row r="26" spans="1:13" x14ac:dyDescent="0.2">
      <c r="C26">
        <f>SUM(C4:C25)</f>
        <v>518</v>
      </c>
      <c r="D26">
        <f>SUM(D4:D25)</f>
        <v>37.469999999999992</v>
      </c>
      <c r="E26">
        <f>SUM(E4:E25)</f>
        <v>1431</v>
      </c>
      <c r="H26">
        <f>SUM(H4:H25)</f>
        <v>42</v>
      </c>
      <c r="M26">
        <f>SUM(M4:M25)</f>
        <v>14</v>
      </c>
    </row>
    <row r="27" spans="1:13" x14ac:dyDescent="0.2">
      <c r="C27">
        <f>C26/22</f>
        <v>23.545454545454547</v>
      </c>
      <c r="D27">
        <f>D26/22</f>
        <v>1.7031818181818179</v>
      </c>
      <c r="E27">
        <f>E26/22</f>
        <v>65.045454545454547</v>
      </c>
      <c r="H27">
        <f>H26/22</f>
        <v>1.9090909090909092</v>
      </c>
      <c r="M27">
        <f>M26/22</f>
        <v>0.63636363636363635</v>
      </c>
    </row>
    <row r="28" spans="1:13" x14ac:dyDescent="0.2">
      <c r="C28" t="s">
        <v>28</v>
      </c>
    </row>
  </sheetData>
  <sortState ref="A4:M25">
    <sortCondition ref="A4:A25"/>
  </sortState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91312-7D6E-CC4C-BE35-5A4CF0E25023}">
  <dimension ref="A1:M23"/>
  <sheetViews>
    <sheetView workbookViewId="0">
      <selection activeCell="G1" sqref="G1:H6"/>
    </sheetView>
  </sheetViews>
  <sheetFormatPr baseColWidth="10" defaultRowHeight="15" x14ac:dyDescent="0.2"/>
  <cols>
    <col min="4" max="4" width="21" bestFit="1" customWidth="1"/>
    <col min="5" max="5" width="9.6640625" bestFit="1" customWidth="1"/>
    <col min="9" max="9" width="11.83203125" customWidth="1"/>
  </cols>
  <sheetData>
    <row r="1" spans="1:13" ht="48" x14ac:dyDescent="0.2">
      <c r="A1" s="2" t="s">
        <v>29</v>
      </c>
      <c r="B1" s="2" t="s">
        <v>24</v>
      </c>
      <c r="C1" s="2" t="s">
        <v>4</v>
      </c>
      <c r="D1" s="3" t="s">
        <v>33</v>
      </c>
      <c r="E1" s="3" t="s">
        <v>22</v>
      </c>
      <c r="G1" t="s">
        <v>29</v>
      </c>
      <c r="H1" t="s">
        <v>35</v>
      </c>
      <c r="I1" t="s">
        <v>36</v>
      </c>
      <c r="K1" t="s">
        <v>29</v>
      </c>
      <c r="L1" t="s">
        <v>35</v>
      </c>
      <c r="M1" t="s">
        <v>36</v>
      </c>
    </row>
    <row r="2" spans="1:13" x14ac:dyDescent="0.2">
      <c r="A2" s="4" t="s">
        <v>6</v>
      </c>
      <c r="B2" s="4" t="s">
        <v>7</v>
      </c>
      <c r="C2" s="4" t="s">
        <v>31</v>
      </c>
      <c r="D2" s="4" t="s">
        <v>18</v>
      </c>
      <c r="E2" s="4" t="s">
        <v>8</v>
      </c>
      <c r="G2" t="s">
        <v>6</v>
      </c>
      <c r="H2">
        <f>COUNTIF(A$2:A$23,"=Solteiro")</f>
        <v>17</v>
      </c>
      <c r="I2" s="5">
        <f>H2/22</f>
        <v>0.77272727272727271</v>
      </c>
      <c r="K2" t="s">
        <v>6</v>
      </c>
      <c r="L2">
        <v>17</v>
      </c>
      <c r="M2" s="5">
        <v>0.77</v>
      </c>
    </row>
    <row r="3" spans="1:13" x14ac:dyDescent="0.2">
      <c r="A3" s="4" t="s">
        <v>6</v>
      </c>
      <c r="B3" s="4" t="s">
        <v>9</v>
      </c>
      <c r="C3" s="4" t="s">
        <v>16</v>
      </c>
      <c r="D3" s="4" t="s">
        <v>19</v>
      </c>
      <c r="E3" s="4" t="s">
        <v>10</v>
      </c>
      <c r="G3" t="s">
        <v>12</v>
      </c>
      <c r="H3">
        <f>COUNTIF(A$2:A$23,"=Casado")</f>
        <v>3</v>
      </c>
      <c r="I3" s="5">
        <f>H3/22</f>
        <v>0.13636363636363635</v>
      </c>
      <c r="K3" t="s">
        <v>12</v>
      </c>
      <c r="L3">
        <v>3</v>
      </c>
      <c r="M3" s="5">
        <v>0.13</v>
      </c>
    </row>
    <row r="4" spans="1:13" x14ac:dyDescent="0.2">
      <c r="A4" s="4" t="s">
        <v>6</v>
      </c>
      <c r="B4" s="4" t="s">
        <v>7</v>
      </c>
      <c r="C4" s="4" t="s">
        <v>31</v>
      </c>
      <c r="D4" s="4" t="s">
        <v>19</v>
      </c>
      <c r="E4" s="4" t="s">
        <v>8</v>
      </c>
      <c r="G4" t="s">
        <v>25</v>
      </c>
      <c r="H4">
        <f>COUNTIF(A$2:A$23,"=Divorciado")</f>
        <v>1</v>
      </c>
      <c r="I4" s="5">
        <f>H4/22</f>
        <v>4.5454545454545456E-2</v>
      </c>
      <c r="K4" t="s">
        <v>25</v>
      </c>
      <c r="L4">
        <v>1</v>
      </c>
      <c r="M4" s="5">
        <v>4.5454545454545456E-2</v>
      </c>
    </row>
    <row r="5" spans="1:13" x14ac:dyDescent="0.2">
      <c r="A5" s="4" t="s">
        <v>6</v>
      </c>
      <c r="B5" s="4" t="s">
        <v>9</v>
      </c>
      <c r="C5" s="4" t="s">
        <v>17</v>
      </c>
      <c r="D5" s="4" t="s">
        <v>18</v>
      </c>
      <c r="E5" s="4" t="s">
        <v>8</v>
      </c>
      <c r="G5" t="s">
        <v>26</v>
      </c>
      <c r="H5">
        <f>COUNTIF(A$2:A$23,"=Viúvo")</f>
        <v>1</v>
      </c>
      <c r="I5" s="5">
        <f>H5/22</f>
        <v>4.5454545454545456E-2</v>
      </c>
      <c r="K5" t="s">
        <v>26</v>
      </c>
      <c r="L5">
        <v>1</v>
      </c>
      <c r="M5" s="5">
        <v>4.5454545454545456E-2</v>
      </c>
    </row>
    <row r="6" spans="1:13" x14ac:dyDescent="0.2">
      <c r="A6" s="4" t="s">
        <v>12</v>
      </c>
      <c r="B6" s="4" t="s">
        <v>9</v>
      </c>
      <c r="C6" s="4" t="s">
        <v>17</v>
      </c>
      <c r="D6" s="4" t="s">
        <v>18</v>
      </c>
      <c r="E6" s="4" t="s">
        <v>8</v>
      </c>
      <c r="G6" t="s">
        <v>37</v>
      </c>
      <c r="H6">
        <f>SUM(H2:H5)</f>
        <v>22</v>
      </c>
      <c r="I6" s="7">
        <v>1.01</v>
      </c>
      <c r="K6" t="s">
        <v>37</v>
      </c>
      <c r="L6">
        <v>22</v>
      </c>
      <c r="M6" s="5">
        <v>1</v>
      </c>
    </row>
    <row r="7" spans="1:13" x14ac:dyDescent="0.2">
      <c r="A7" s="4" t="s">
        <v>6</v>
      </c>
      <c r="B7" s="4" t="s">
        <v>9</v>
      </c>
      <c r="C7" s="4" t="s">
        <v>17</v>
      </c>
      <c r="D7" s="4" t="s">
        <v>18</v>
      </c>
      <c r="E7" s="4" t="s">
        <v>13</v>
      </c>
    </row>
    <row r="8" spans="1:13" x14ac:dyDescent="0.2">
      <c r="A8" s="4" t="s">
        <v>6</v>
      </c>
      <c r="B8" s="4" t="s">
        <v>9</v>
      </c>
      <c r="C8" s="4" t="s">
        <v>31</v>
      </c>
      <c r="D8" s="4" t="s">
        <v>19</v>
      </c>
      <c r="E8" s="4" t="s">
        <v>8</v>
      </c>
    </row>
    <row r="9" spans="1:13" x14ac:dyDescent="0.2">
      <c r="A9" s="4" t="s">
        <v>25</v>
      </c>
      <c r="B9" s="4" t="s">
        <v>7</v>
      </c>
      <c r="C9" s="4" t="s">
        <v>17</v>
      </c>
      <c r="D9" s="4" t="s">
        <v>18</v>
      </c>
      <c r="E9" s="4" t="s">
        <v>14</v>
      </c>
    </row>
    <row r="10" spans="1:13" x14ac:dyDescent="0.2">
      <c r="A10" s="4" t="s">
        <v>6</v>
      </c>
      <c r="B10" s="4" t="s">
        <v>7</v>
      </c>
      <c r="C10" s="4" t="s">
        <v>31</v>
      </c>
      <c r="D10" s="4" t="s">
        <v>19</v>
      </c>
      <c r="E10" s="4" t="s">
        <v>8</v>
      </c>
    </row>
    <row r="11" spans="1:13" x14ac:dyDescent="0.2">
      <c r="A11" s="4" t="s">
        <v>6</v>
      </c>
      <c r="B11" s="4" t="s">
        <v>7</v>
      </c>
      <c r="C11" s="4" t="s">
        <v>16</v>
      </c>
      <c r="D11" s="4" t="s">
        <v>19</v>
      </c>
      <c r="E11" s="4" t="s">
        <v>14</v>
      </c>
    </row>
    <row r="12" spans="1:13" x14ac:dyDescent="0.2">
      <c r="A12" s="4" t="s">
        <v>6</v>
      </c>
      <c r="B12" s="4" t="s">
        <v>7</v>
      </c>
      <c r="C12" s="4" t="s">
        <v>16</v>
      </c>
      <c r="D12" s="4" t="s">
        <v>19</v>
      </c>
      <c r="E12" s="4" t="s">
        <v>8</v>
      </c>
    </row>
    <row r="13" spans="1:13" x14ac:dyDescent="0.2">
      <c r="A13" s="4" t="s">
        <v>26</v>
      </c>
      <c r="B13" s="4" t="s">
        <v>7</v>
      </c>
      <c r="C13" s="4" t="s">
        <v>17</v>
      </c>
      <c r="D13" s="4" t="s">
        <v>21</v>
      </c>
      <c r="E13" s="4" t="s">
        <v>8</v>
      </c>
    </row>
    <row r="14" spans="1:13" x14ac:dyDescent="0.2">
      <c r="A14" s="4" t="s">
        <v>6</v>
      </c>
      <c r="B14" s="4" t="s">
        <v>7</v>
      </c>
      <c r="C14" s="4" t="s">
        <v>31</v>
      </c>
      <c r="D14" s="4" t="s">
        <v>21</v>
      </c>
      <c r="E14" s="4" t="s">
        <v>14</v>
      </c>
    </row>
    <row r="15" spans="1:13" x14ac:dyDescent="0.2">
      <c r="A15" s="4" t="s">
        <v>12</v>
      </c>
      <c r="B15" s="4" t="s">
        <v>7</v>
      </c>
      <c r="C15" s="4" t="s">
        <v>31</v>
      </c>
      <c r="D15" s="4" t="s">
        <v>18</v>
      </c>
      <c r="E15" s="4" t="s">
        <v>14</v>
      </c>
    </row>
    <row r="16" spans="1:13" x14ac:dyDescent="0.2">
      <c r="A16" s="4" t="s">
        <v>6</v>
      </c>
      <c r="B16" s="4" t="s">
        <v>7</v>
      </c>
      <c r="C16" s="4" t="s">
        <v>17</v>
      </c>
      <c r="D16" s="4" t="s">
        <v>18</v>
      </c>
      <c r="E16" s="4" t="s">
        <v>14</v>
      </c>
    </row>
    <row r="17" spans="1:5" x14ac:dyDescent="0.2">
      <c r="A17" s="4" t="s">
        <v>6</v>
      </c>
      <c r="B17" s="4" t="s">
        <v>9</v>
      </c>
      <c r="C17" s="4" t="s">
        <v>31</v>
      </c>
      <c r="D17" s="4" t="s">
        <v>19</v>
      </c>
      <c r="E17" s="4" t="s">
        <v>14</v>
      </c>
    </row>
    <row r="18" spans="1:5" x14ac:dyDescent="0.2">
      <c r="A18" s="4" t="s">
        <v>6</v>
      </c>
      <c r="B18" s="4" t="s">
        <v>9</v>
      </c>
      <c r="C18" s="4" t="s">
        <v>31</v>
      </c>
      <c r="D18" s="4" t="s">
        <v>18</v>
      </c>
      <c r="E18" s="4" t="s">
        <v>14</v>
      </c>
    </row>
    <row r="19" spans="1:5" x14ac:dyDescent="0.2">
      <c r="A19" s="4" t="s">
        <v>12</v>
      </c>
      <c r="B19" s="4" t="s">
        <v>7</v>
      </c>
      <c r="C19" s="4" t="s">
        <v>17</v>
      </c>
      <c r="D19" s="4" t="s">
        <v>18</v>
      </c>
      <c r="E19" s="4" t="s">
        <v>14</v>
      </c>
    </row>
    <row r="20" spans="1:5" x14ac:dyDescent="0.2">
      <c r="A20" s="4" t="s">
        <v>6</v>
      </c>
      <c r="B20" s="4" t="s">
        <v>7</v>
      </c>
      <c r="C20" s="4" t="s">
        <v>31</v>
      </c>
      <c r="D20" s="4" t="s">
        <v>19</v>
      </c>
      <c r="E20" s="4" t="s">
        <v>15</v>
      </c>
    </row>
    <row r="21" spans="1:5" x14ac:dyDescent="0.2">
      <c r="A21" s="4" t="s">
        <v>6</v>
      </c>
      <c r="B21" s="4" t="s">
        <v>7</v>
      </c>
      <c r="C21" s="4" t="s">
        <v>31</v>
      </c>
      <c r="D21" s="4" t="s">
        <v>20</v>
      </c>
      <c r="E21" s="4" t="s">
        <v>8</v>
      </c>
    </row>
    <row r="22" spans="1:5" x14ac:dyDescent="0.2">
      <c r="A22" s="4" t="s">
        <v>6</v>
      </c>
      <c r="B22" s="4" t="s">
        <v>7</v>
      </c>
      <c r="C22" s="4" t="s">
        <v>31</v>
      </c>
      <c r="D22" s="4" t="s">
        <v>19</v>
      </c>
      <c r="E22" s="4" t="s">
        <v>8</v>
      </c>
    </row>
    <row r="23" spans="1:5" x14ac:dyDescent="0.2">
      <c r="A23" s="4" t="s">
        <v>6</v>
      </c>
      <c r="B23" s="4" t="s">
        <v>7</v>
      </c>
      <c r="C23" s="4" t="s">
        <v>31</v>
      </c>
      <c r="D23" s="4" t="s">
        <v>19</v>
      </c>
      <c r="E23" s="4" t="s">
        <v>15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22EE7-AC00-634D-B1AD-0AE8DDFE6B59}">
  <dimension ref="A1:E23"/>
  <sheetViews>
    <sheetView workbookViewId="0">
      <selection activeCell="M14" sqref="M14"/>
    </sheetView>
  </sheetViews>
  <sheetFormatPr baseColWidth="10" defaultRowHeight="15" x14ac:dyDescent="0.2"/>
  <cols>
    <col min="5" max="5" width="10.1640625" customWidth="1"/>
  </cols>
  <sheetData>
    <row r="1" spans="1:5" x14ac:dyDescent="0.2">
      <c r="A1" s="2" t="s">
        <v>23</v>
      </c>
      <c r="C1" s="2" t="s">
        <v>23</v>
      </c>
      <c r="D1" t="s">
        <v>35</v>
      </c>
      <c r="E1" t="s">
        <v>36</v>
      </c>
    </row>
    <row r="2" spans="1:5" x14ac:dyDescent="0.2">
      <c r="A2" s="4">
        <v>1</v>
      </c>
      <c r="C2" s="9">
        <v>0</v>
      </c>
      <c r="D2">
        <f>COUNTIF(A$2:A$23,"=0")</f>
        <v>1</v>
      </c>
      <c r="E2" s="5">
        <f>D2/$D$7</f>
        <v>4.5454545454545456E-2</v>
      </c>
    </row>
    <row r="3" spans="1:5" x14ac:dyDescent="0.2">
      <c r="A3" s="4">
        <v>2</v>
      </c>
      <c r="C3">
        <v>1</v>
      </c>
      <c r="D3">
        <f>COUNTIF(A$2:A$23,"=1")</f>
        <v>6</v>
      </c>
      <c r="E3" s="5">
        <f>D3/$D$7</f>
        <v>0.27272727272727271</v>
      </c>
    </row>
    <row r="4" spans="1:5" x14ac:dyDescent="0.2">
      <c r="A4" s="4">
        <v>2</v>
      </c>
      <c r="C4">
        <v>2</v>
      </c>
      <c r="D4">
        <f>COUNTIF(A$2:A$23,"=2")</f>
        <v>12</v>
      </c>
      <c r="E4" s="5">
        <f>D4/$D$7</f>
        <v>0.54545454545454541</v>
      </c>
    </row>
    <row r="5" spans="1:5" x14ac:dyDescent="0.2">
      <c r="A5" s="4">
        <v>2</v>
      </c>
      <c r="C5">
        <v>3</v>
      </c>
      <c r="D5">
        <f>COUNTIF(A$2:A$23,"=3")</f>
        <v>2</v>
      </c>
      <c r="E5" s="5">
        <f>D5/$D$7</f>
        <v>9.0909090909090912E-2</v>
      </c>
    </row>
    <row r="6" spans="1:5" x14ac:dyDescent="0.2">
      <c r="A6" s="8">
        <v>6</v>
      </c>
      <c r="C6">
        <v>6</v>
      </c>
      <c r="D6">
        <f>COUNTIF(A$2:A$23,"=6")</f>
        <v>1</v>
      </c>
      <c r="E6" s="5">
        <f>D6/$D$7</f>
        <v>4.5454545454545456E-2</v>
      </c>
    </row>
    <row r="7" spans="1:5" x14ac:dyDescent="0.2">
      <c r="A7" s="4">
        <v>2</v>
      </c>
      <c r="C7" t="s">
        <v>37</v>
      </c>
      <c r="D7">
        <f>SUM(D2:D6)</f>
        <v>22</v>
      </c>
      <c r="E7">
        <v>1.01</v>
      </c>
    </row>
    <row r="8" spans="1:5" x14ac:dyDescent="0.2">
      <c r="A8" s="4">
        <v>3</v>
      </c>
    </row>
    <row r="9" spans="1:5" x14ac:dyDescent="0.2">
      <c r="A9" s="4">
        <v>2</v>
      </c>
    </row>
    <row r="10" spans="1:5" x14ac:dyDescent="0.2">
      <c r="A10" s="4">
        <v>2</v>
      </c>
      <c r="C10" s="2" t="s">
        <v>23</v>
      </c>
      <c r="D10" t="s">
        <v>35</v>
      </c>
      <c r="E10" t="s">
        <v>36</v>
      </c>
    </row>
    <row r="11" spans="1:5" x14ac:dyDescent="0.2">
      <c r="A11" s="4">
        <v>2</v>
      </c>
      <c r="C11" s="10" t="s">
        <v>38</v>
      </c>
      <c r="D11">
        <f>SUM(D2:D3)</f>
        <v>7</v>
      </c>
      <c r="E11">
        <v>0.32</v>
      </c>
    </row>
    <row r="12" spans="1:5" x14ac:dyDescent="0.2">
      <c r="A12" s="4">
        <v>1</v>
      </c>
      <c r="C12" s="10">
        <v>2</v>
      </c>
      <c r="D12">
        <f>D4</f>
        <v>12</v>
      </c>
      <c r="E12">
        <v>0.54</v>
      </c>
    </row>
    <row r="13" spans="1:5" x14ac:dyDescent="0.2">
      <c r="A13" s="4">
        <v>3</v>
      </c>
      <c r="C13" s="10">
        <v>3</v>
      </c>
      <c r="D13">
        <f>D5</f>
        <v>2</v>
      </c>
      <c r="E13">
        <v>0.09</v>
      </c>
    </row>
    <row r="14" spans="1:5" x14ac:dyDescent="0.2">
      <c r="A14" s="4">
        <v>1</v>
      </c>
      <c r="C14" s="10" t="s">
        <v>39</v>
      </c>
      <c r="D14">
        <f>D6</f>
        <v>1</v>
      </c>
      <c r="E14">
        <v>0.05</v>
      </c>
    </row>
    <row r="15" spans="1:5" x14ac:dyDescent="0.2">
      <c r="A15" s="4">
        <v>2</v>
      </c>
      <c r="C15" s="11" t="s">
        <v>37</v>
      </c>
      <c r="D15">
        <f>SUM(D11:D14)</f>
        <v>22</v>
      </c>
      <c r="E15">
        <v>1</v>
      </c>
    </row>
    <row r="16" spans="1:5" x14ac:dyDescent="0.2">
      <c r="A16" s="4">
        <v>1</v>
      </c>
    </row>
    <row r="17" spans="1:1" x14ac:dyDescent="0.2">
      <c r="A17" s="4">
        <v>2</v>
      </c>
    </row>
    <row r="18" spans="1:1" x14ac:dyDescent="0.2">
      <c r="A18" s="4">
        <v>2</v>
      </c>
    </row>
    <row r="19" spans="1:1" x14ac:dyDescent="0.2">
      <c r="A19" s="4">
        <v>1</v>
      </c>
    </row>
    <row r="20" spans="1:1" x14ac:dyDescent="0.2">
      <c r="A20" s="4">
        <v>2</v>
      </c>
    </row>
    <row r="21" spans="1:1" x14ac:dyDescent="0.2">
      <c r="A21" s="4">
        <v>2</v>
      </c>
    </row>
    <row r="22" spans="1:1" x14ac:dyDescent="0.2">
      <c r="A22" s="4">
        <v>1</v>
      </c>
    </row>
    <row r="23" spans="1:1" x14ac:dyDescent="0.2">
      <c r="A23" s="4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71A8-0698-3147-BD86-52BF4CB2E406}">
  <dimension ref="A1:T26"/>
  <sheetViews>
    <sheetView zoomScale="64" workbookViewId="0">
      <selection activeCell="S8" sqref="S8:T8"/>
    </sheetView>
  </sheetViews>
  <sheetFormatPr baseColWidth="10" defaultRowHeight="15" x14ac:dyDescent="0.2"/>
  <cols>
    <col min="1" max="1" width="11.6640625" customWidth="1"/>
    <col min="13" max="13" width="20.1640625" bestFit="1" customWidth="1"/>
    <col min="18" max="18" width="12.1640625" bestFit="1" customWidth="1"/>
  </cols>
  <sheetData>
    <row r="1" spans="1:20" x14ac:dyDescent="0.2">
      <c r="C1" t="s">
        <v>42</v>
      </c>
    </row>
    <row r="2" spans="1:20" x14ac:dyDescent="0.2">
      <c r="A2" t="s">
        <v>30</v>
      </c>
      <c r="B2">
        <v>16.3</v>
      </c>
      <c r="C2">
        <v>20.76</v>
      </c>
      <c r="D2">
        <v>25.22</v>
      </c>
      <c r="E2">
        <v>29.68</v>
      </c>
      <c r="F2">
        <v>34.14</v>
      </c>
      <c r="G2">
        <v>38.6</v>
      </c>
      <c r="M2" t="s">
        <v>40</v>
      </c>
      <c r="N2">
        <v>5</v>
      </c>
      <c r="P2" t="s">
        <v>41</v>
      </c>
      <c r="R2" t="s">
        <v>41</v>
      </c>
      <c r="S2" t="s">
        <v>35</v>
      </c>
      <c r="T2" t="s">
        <v>36</v>
      </c>
    </row>
    <row r="3" spans="1:20" x14ac:dyDescent="0.2">
      <c r="A3" s="12">
        <v>22.656249999999996</v>
      </c>
      <c r="C3" t="str">
        <f>IF(AND($A3&gt;=B$2,$A3&lt;=C$2),"1","0")</f>
        <v>0</v>
      </c>
      <c r="D3" t="str">
        <f>IF(AND($A3&gt;C$2,$A3&lt;=D$2),"1","0")</f>
        <v>1</v>
      </c>
      <c r="E3" t="str">
        <f>IF(AND($A3&gt;D$2,$A3&lt;=E$2),"1","0")</f>
        <v>0</v>
      </c>
      <c r="F3" t="str">
        <f>IF(AND($A3&gt;E$2,$A3&lt;=F$2),"1","0")</f>
        <v>0</v>
      </c>
      <c r="G3" t="str">
        <f>IF(AND($A3&gt;F$2,$A3&lt;=G$2),"1","0")</f>
        <v>0</v>
      </c>
      <c r="M3" t="s">
        <v>43</v>
      </c>
      <c r="N3" s="5">
        <f>MIN(A3:A24)</f>
        <v>16.309999999999999</v>
      </c>
      <c r="P3" s="5">
        <f>ROUND(N3,2)</f>
        <v>16.309999999999999</v>
      </c>
      <c r="Q3" s="5">
        <f>ROUND(P3+$N$5,2)</f>
        <v>20.77</v>
      </c>
      <c r="R3" t="str">
        <f>CONCATENATE("[",P3,";",Q3,"]")</f>
        <v>[16,31;20,77]</v>
      </c>
      <c r="S3">
        <v>7</v>
      </c>
      <c r="T3">
        <f>ROUND(S3/S$8,2)</f>
        <v>0.32</v>
      </c>
    </row>
    <row r="4" spans="1:20" x14ac:dyDescent="0.2">
      <c r="A4" s="12">
        <v>21.6712580348944</v>
      </c>
      <c r="C4" t="str">
        <f t="shared" ref="C4:C24" si="0">IF(AND($A4&gt;=B$2,$A4&lt;=C$2),"1","0")</f>
        <v>0</v>
      </c>
      <c r="D4" t="str">
        <f t="shared" ref="D4:G24" si="1">IF(AND($A4&gt;C$2,$A4&lt;=D$2),"1","0")</f>
        <v>1</v>
      </c>
      <c r="E4" t="str">
        <f t="shared" si="1"/>
        <v>0</v>
      </c>
      <c r="F4" t="str">
        <f t="shared" si="1"/>
        <v>0</v>
      </c>
      <c r="G4" t="str">
        <f t="shared" si="1"/>
        <v>0</v>
      </c>
      <c r="M4" t="s">
        <v>44</v>
      </c>
      <c r="N4" s="5">
        <f>MAX(A3:A24)</f>
        <v>38.6</v>
      </c>
      <c r="P4" s="5">
        <f>ROUND(Q3,2)</f>
        <v>20.77</v>
      </c>
      <c r="Q4" s="5">
        <f>ROUND(P4+$N$5,2)</f>
        <v>25.23</v>
      </c>
      <c r="R4" t="str">
        <f>CONCATENATE("(",P4,";",Q4,"]")</f>
        <v>(20,77;25,23]</v>
      </c>
      <c r="S4">
        <v>9</v>
      </c>
      <c r="T4">
        <f>ROUND(S4/S$8,2)</f>
        <v>0.41</v>
      </c>
    </row>
    <row r="5" spans="1:20" x14ac:dyDescent="0.2">
      <c r="A5" s="12">
        <v>20.449137418203453</v>
      </c>
      <c r="C5" t="str">
        <f t="shared" si="0"/>
        <v>1</v>
      </c>
      <c r="D5" t="str">
        <f t="shared" si="1"/>
        <v>0</v>
      </c>
      <c r="E5" t="str">
        <f t="shared" si="1"/>
        <v>0</v>
      </c>
      <c r="F5" t="str">
        <f t="shared" si="1"/>
        <v>0</v>
      </c>
      <c r="G5" t="str">
        <f t="shared" si="1"/>
        <v>0</v>
      </c>
      <c r="M5" t="s">
        <v>45</v>
      </c>
      <c r="N5">
        <f>(N4-N3)/N2</f>
        <v>4.4580000000000002</v>
      </c>
      <c r="P5" s="5">
        <f>ROUND(Q4,2)</f>
        <v>25.23</v>
      </c>
      <c r="Q5" s="5">
        <f>ROUND(P5+$N$5,2)</f>
        <v>29.69</v>
      </c>
      <c r="R5" t="str">
        <f>CONCATENATE("(",P5,";",Q5,"]")</f>
        <v>(25,23;29,69]</v>
      </c>
      <c r="S5">
        <v>4</v>
      </c>
      <c r="T5">
        <f>ROUND(S5/S$8,2)</f>
        <v>0.18</v>
      </c>
    </row>
    <row r="6" spans="1:20" x14ac:dyDescent="0.2">
      <c r="A6" s="12">
        <v>20.047445621303751</v>
      </c>
      <c r="C6" t="str">
        <f t="shared" si="0"/>
        <v>1</v>
      </c>
      <c r="D6" t="str">
        <f t="shared" si="1"/>
        <v>0</v>
      </c>
      <c r="E6" t="str">
        <f t="shared" si="1"/>
        <v>0</v>
      </c>
      <c r="F6" t="str">
        <f t="shared" si="1"/>
        <v>0</v>
      </c>
      <c r="G6" t="str">
        <f t="shared" si="1"/>
        <v>0</v>
      </c>
      <c r="P6" s="5">
        <f>ROUND(Q5,2)</f>
        <v>29.69</v>
      </c>
      <c r="Q6" s="5">
        <f>ROUND(P6+$N$5,2)</f>
        <v>34.15</v>
      </c>
      <c r="R6" t="str">
        <f>CONCATENATE("(",P6,";",Q6,"]")</f>
        <v>(29,69;34,15]</v>
      </c>
      <c r="S6">
        <v>1</v>
      </c>
      <c r="T6">
        <f>ROUND(S6/S$8,2)</f>
        <v>0.05</v>
      </c>
    </row>
    <row r="7" spans="1:20" x14ac:dyDescent="0.2">
      <c r="A7" s="12">
        <v>26.794938016528928</v>
      </c>
      <c r="C7" t="str">
        <f t="shared" si="0"/>
        <v>0</v>
      </c>
      <c r="D7" t="str">
        <f t="shared" si="1"/>
        <v>0</v>
      </c>
      <c r="E7" t="str">
        <f t="shared" si="1"/>
        <v>1</v>
      </c>
      <c r="F7" t="str">
        <f t="shared" si="1"/>
        <v>0</v>
      </c>
      <c r="G7" t="str">
        <f t="shared" si="1"/>
        <v>0</v>
      </c>
      <c r="P7" s="5">
        <f>ROUND(Q6,2)</f>
        <v>34.15</v>
      </c>
      <c r="Q7" s="5">
        <f>ROUND(P7+$N$5,2)</f>
        <v>38.61</v>
      </c>
      <c r="R7" t="str">
        <f>CONCATENATE("(",P7,";",Q7,"]")</f>
        <v>(34,15;38,61]</v>
      </c>
      <c r="S7">
        <v>1</v>
      </c>
      <c r="T7">
        <f>ROUND(S7/S$8,2)</f>
        <v>0.05</v>
      </c>
    </row>
    <row r="8" spans="1:20" x14ac:dyDescent="0.2">
      <c r="A8" s="12">
        <v>22.10028959000152</v>
      </c>
      <c r="C8" t="str">
        <f t="shared" si="0"/>
        <v>0</v>
      </c>
      <c r="D8" t="str">
        <f t="shared" si="1"/>
        <v>1</v>
      </c>
      <c r="E8" t="str">
        <f t="shared" si="1"/>
        <v>0</v>
      </c>
      <c r="F8" t="str">
        <f t="shared" si="1"/>
        <v>0</v>
      </c>
      <c r="G8" t="str">
        <f t="shared" si="1"/>
        <v>0</v>
      </c>
      <c r="S8">
        <f>SUM(S3:S7)</f>
        <v>22</v>
      </c>
      <c r="T8" s="7">
        <f>SUM(T3:T7)</f>
        <v>1.01</v>
      </c>
    </row>
    <row r="9" spans="1:20" x14ac:dyDescent="0.2">
      <c r="A9" s="12">
        <v>38.6</v>
      </c>
      <c r="C9" t="str">
        <f t="shared" si="0"/>
        <v>0</v>
      </c>
      <c r="D9" t="str">
        <f t="shared" si="1"/>
        <v>0</v>
      </c>
      <c r="E9" t="str">
        <f t="shared" si="1"/>
        <v>0</v>
      </c>
      <c r="F9" t="str">
        <f t="shared" si="1"/>
        <v>0</v>
      </c>
      <c r="G9" t="str">
        <f t="shared" si="1"/>
        <v>1</v>
      </c>
    </row>
    <row r="10" spans="1:20" x14ac:dyDescent="0.2">
      <c r="A10" s="12">
        <v>21.203105228959341</v>
      </c>
      <c r="C10" t="str">
        <f t="shared" si="0"/>
        <v>0</v>
      </c>
      <c r="D10" t="str">
        <f t="shared" si="1"/>
        <v>1</v>
      </c>
      <c r="E10" t="str">
        <f t="shared" si="1"/>
        <v>0</v>
      </c>
      <c r="F10" t="str">
        <f t="shared" si="1"/>
        <v>0</v>
      </c>
      <c r="G10" t="str">
        <f t="shared" si="1"/>
        <v>0</v>
      </c>
    </row>
    <row r="11" spans="1:20" x14ac:dyDescent="0.2">
      <c r="A11" s="12">
        <v>23.711844630960897</v>
      </c>
      <c r="C11" t="str">
        <f t="shared" si="0"/>
        <v>0</v>
      </c>
      <c r="D11" t="str">
        <f t="shared" si="1"/>
        <v>1</v>
      </c>
      <c r="E11" t="str">
        <f t="shared" si="1"/>
        <v>0</v>
      </c>
      <c r="F11" t="str">
        <f t="shared" si="1"/>
        <v>0</v>
      </c>
      <c r="G11" t="str">
        <f t="shared" si="1"/>
        <v>0</v>
      </c>
    </row>
    <row r="12" spans="1:20" x14ac:dyDescent="0.2">
      <c r="A12" s="12">
        <v>23.40750912892856</v>
      </c>
      <c r="C12" t="str">
        <f t="shared" si="0"/>
        <v>0</v>
      </c>
      <c r="D12" t="str">
        <f t="shared" si="1"/>
        <v>1</v>
      </c>
      <c r="E12" t="str">
        <f t="shared" si="1"/>
        <v>0</v>
      </c>
      <c r="F12" t="str">
        <f t="shared" si="1"/>
        <v>0</v>
      </c>
      <c r="G12" t="str">
        <f t="shared" si="1"/>
        <v>0</v>
      </c>
      <c r="R12" t="s">
        <v>41</v>
      </c>
      <c r="S12" t="s">
        <v>35</v>
      </c>
      <c r="T12" t="s">
        <v>36</v>
      </c>
    </row>
    <row r="13" spans="1:20" x14ac:dyDescent="0.2">
      <c r="A13" s="12">
        <v>19.925129815239703</v>
      </c>
      <c r="C13" t="str">
        <f t="shared" si="0"/>
        <v>1</v>
      </c>
      <c r="D13" t="str">
        <f t="shared" si="1"/>
        <v>0</v>
      </c>
      <c r="E13" t="str">
        <f t="shared" si="1"/>
        <v>0</v>
      </c>
      <c r="F13" t="str">
        <f t="shared" si="1"/>
        <v>0</v>
      </c>
      <c r="G13" t="str">
        <f t="shared" si="1"/>
        <v>0</v>
      </c>
      <c r="R13" t="s">
        <v>46</v>
      </c>
      <c r="S13">
        <v>7</v>
      </c>
      <c r="T13">
        <v>0.32</v>
      </c>
    </row>
    <row r="14" spans="1:20" x14ac:dyDescent="0.2">
      <c r="A14" s="12">
        <v>16.309999999999999</v>
      </c>
      <c r="C14" t="str">
        <f t="shared" si="0"/>
        <v>1</v>
      </c>
      <c r="D14" t="str">
        <f t="shared" si="1"/>
        <v>0</v>
      </c>
      <c r="E14" t="str">
        <f t="shared" si="1"/>
        <v>0</v>
      </c>
      <c r="F14" t="str">
        <f t="shared" si="1"/>
        <v>0</v>
      </c>
      <c r="G14" t="str">
        <f t="shared" si="1"/>
        <v>0</v>
      </c>
      <c r="R14" t="s">
        <v>47</v>
      </c>
      <c r="S14">
        <v>9</v>
      </c>
      <c r="T14" s="5">
        <v>0.4</v>
      </c>
    </row>
    <row r="15" spans="1:20" x14ac:dyDescent="0.2">
      <c r="A15" s="12">
        <v>22.408178985329648</v>
      </c>
      <c r="C15" t="str">
        <f t="shared" si="0"/>
        <v>0</v>
      </c>
      <c r="D15" t="str">
        <f t="shared" si="1"/>
        <v>1</v>
      </c>
      <c r="E15" t="str">
        <f t="shared" si="1"/>
        <v>0</v>
      </c>
      <c r="F15" t="str">
        <f t="shared" si="1"/>
        <v>0</v>
      </c>
      <c r="G15" t="str">
        <f t="shared" si="1"/>
        <v>0</v>
      </c>
      <c r="R15" t="s">
        <v>48</v>
      </c>
      <c r="S15">
        <v>4</v>
      </c>
      <c r="T15">
        <v>0.18</v>
      </c>
    </row>
    <row r="16" spans="1:20" x14ac:dyDescent="0.2">
      <c r="A16" s="12">
        <v>24.151672503320853</v>
      </c>
      <c r="C16" t="str">
        <f t="shared" si="0"/>
        <v>0</v>
      </c>
      <c r="D16" t="str">
        <f t="shared" si="1"/>
        <v>1</v>
      </c>
      <c r="E16" t="str">
        <f t="shared" si="1"/>
        <v>0</v>
      </c>
      <c r="F16" t="str">
        <f t="shared" si="1"/>
        <v>0</v>
      </c>
      <c r="G16" t="str">
        <f t="shared" si="1"/>
        <v>0</v>
      </c>
      <c r="R16" t="s">
        <v>49</v>
      </c>
      <c r="S16">
        <v>1</v>
      </c>
      <c r="T16">
        <v>0.05</v>
      </c>
    </row>
    <row r="17" spans="1:20" x14ac:dyDescent="0.2">
      <c r="A17" s="12">
        <v>18.513541759980885</v>
      </c>
      <c r="C17" t="str">
        <f t="shared" si="0"/>
        <v>1</v>
      </c>
      <c r="D17" t="str">
        <f t="shared" si="1"/>
        <v>0</v>
      </c>
      <c r="E17" t="str">
        <f t="shared" si="1"/>
        <v>0</v>
      </c>
      <c r="F17" t="str">
        <f t="shared" si="1"/>
        <v>0</v>
      </c>
      <c r="G17" t="str">
        <f t="shared" si="1"/>
        <v>0</v>
      </c>
      <c r="R17" t="s">
        <v>50</v>
      </c>
      <c r="S17">
        <v>1</v>
      </c>
      <c r="T17">
        <v>0.05</v>
      </c>
    </row>
    <row r="18" spans="1:20" x14ac:dyDescent="0.2">
      <c r="A18" s="12">
        <v>25.59373706198954</v>
      </c>
      <c r="C18" t="str">
        <f t="shared" si="0"/>
        <v>0</v>
      </c>
      <c r="D18" t="str">
        <f t="shared" si="1"/>
        <v>0</v>
      </c>
      <c r="E18" t="str">
        <f t="shared" si="1"/>
        <v>1</v>
      </c>
      <c r="F18" t="str">
        <f t="shared" si="1"/>
        <v>0</v>
      </c>
      <c r="G18" t="str">
        <f t="shared" si="1"/>
        <v>0</v>
      </c>
      <c r="S18">
        <v>22</v>
      </c>
      <c r="T18" s="6">
        <f>SUM(T13:T17)</f>
        <v>1</v>
      </c>
    </row>
    <row r="19" spans="1:20" x14ac:dyDescent="0.2">
      <c r="A19" s="12">
        <v>33.299999999999997</v>
      </c>
      <c r="C19" t="str">
        <f t="shared" si="0"/>
        <v>0</v>
      </c>
      <c r="D19" t="str">
        <f t="shared" si="1"/>
        <v>0</v>
      </c>
      <c r="E19" t="str">
        <f t="shared" si="1"/>
        <v>0</v>
      </c>
      <c r="F19" t="str">
        <f t="shared" si="1"/>
        <v>1</v>
      </c>
      <c r="G19" t="str">
        <f t="shared" si="1"/>
        <v>0</v>
      </c>
    </row>
    <row r="20" spans="1:20" x14ac:dyDescent="0.2">
      <c r="A20" s="12">
        <v>25.308641975308639</v>
      </c>
      <c r="C20" t="str">
        <f t="shared" si="0"/>
        <v>0</v>
      </c>
      <c r="D20" t="str">
        <f t="shared" si="1"/>
        <v>0</v>
      </c>
      <c r="E20" t="str">
        <f t="shared" si="1"/>
        <v>1</v>
      </c>
      <c r="F20" t="str">
        <f t="shared" si="1"/>
        <v>0</v>
      </c>
      <c r="G20" t="str">
        <f t="shared" si="1"/>
        <v>0</v>
      </c>
    </row>
    <row r="21" spans="1:20" x14ac:dyDescent="0.2">
      <c r="A21" s="12">
        <v>20.957171162932475</v>
      </c>
      <c r="C21" t="str">
        <f t="shared" si="0"/>
        <v>0</v>
      </c>
      <c r="D21" t="str">
        <f t="shared" si="1"/>
        <v>1</v>
      </c>
      <c r="E21" t="str">
        <f t="shared" si="1"/>
        <v>0</v>
      </c>
      <c r="F21" t="str">
        <f t="shared" si="1"/>
        <v>0</v>
      </c>
      <c r="G21" t="str">
        <f t="shared" si="1"/>
        <v>0</v>
      </c>
    </row>
    <row r="22" spans="1:20" x14ac:dyDescent="0.2">
      <c r="A22" s="12">
        <v>19.157088122605362</v>
      </c>
      <c r="C22" t="str">
        <f t="shared" si="0"/>
        <v>1</v>
      </c>
      <c r="D22" t="str">
        <f t="shared" si="1"/>
        <v>0</v>
      </c>
      <c r="E22" t="str">
        <f t="shared" si="1"/>
        <v>0</v>
      </c>
      <c r="F22" t="str">
        <f t="shared" si="1"/>
        <v>0</v>
      </c>
      <c r="G22" t="str">
        <f t="shared" si="1"/>
        <v>0</v>
      </c>
    </row>
    <row r="23" spans="1:20" x14ac:dyDescent="0.2">
      <c r="A23" s="12">
        <v>27.055150884495315</v>
      </c>
      <c r="C23" t="str">
        <f t="shared" si="0"/>
        <v>0</v>
      </c>
      <c r="D23" t="str">
        <f t="shared" si="1"/>
        <v>0</v>
      </c>
      <c r="E23" t="str">
        <f t="shared" si="1"/>
        <v>1</v>
      </c>
      <c r="F23" t="str">
        <f t="shared" si="1"/>
        <v>0</v>
      </c>
      <c r="G23" t="str">
        <f t="shared" si="1"/>
        <v>0</v>
      </c>
    </row>
    <row r="24" spans="1:20" x14ac:dyDescent="0.2">
      <c r="A24" s="12">
        <v>20.715693808680545</v>
      </c>
      <c r="C24" t="str">
        <f t="shared" si="0"/>
        <v>1</v>
      </c>
      <c r="D24" t="str">
        <f t="shared" si="1"/>
        <v>0</v>
      </c>
      <c r="E24" t="str">
        <f t="shared" si="1"/>
        <v>0</v>
      </c>
      <c r="F24" t="str">
        <f t="shared" si="1"/>
        <v>0</v>
      </c>
      <c r="G24" t="str">
        <f t="shared" si="1"/>
        <v>0</v>
      </c>
    </row>
    <row r="25" spans="1:20" x14ac:dyDescent="0.2">
      <c r="C25">
        <f>COUNTIF(C3:C24,"=1")</f>
        <v>7</v>
      </c>
      <c r="D25">
        <f>COUNTIF(D3:D24,"=1")</f>
        <v>9</v>
      </c>
      <c r="E25">
        <f>COUNTIF(E3:E24,"=1")</f>
        <v>4</v>
      </c>
      <c r="F25">
        <f>COUNTIF(F3:F24,"=1")</f>
        <v>1</v>
      </c>
      <c r="G25">
        <f>COUNTIF(G3:G24,"=1")</f>
        <v>1</v>
      </c>
      <c r="H25">
        <f>SUM(C25:G25)</f>
        <v>22</v>
      </c>
    </row>
    <row r="26" spans="1:20" x14ac:dyDescent="0.2">
      <c r="C26">
        <v>7</v>
      </c>
      <c r="D26">
        <v>9</v>
      </c>
      <c r="E26">
        <v>4</v>
      </c>
      <c r="F26">
        <v>1</v>
      </c>
      <c r="G26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EFD57-386E-3B46-A048-E51023A73164}">
  <dimension ref="A1:E11"/>
  <sheetViews>
    <sheetView workbookViewId="0">
      <selection activeCell="E12" sqref="E12"/>
    </sheetView>
  </sheetViews>
  <sheetFormatPr baseColWidth="10" defaultRowHeight="15" x14ac:dyDescent="0.2"/>
  <sheetData>
    <row r="1" spans="1:5" x14ac:dyDescent="0.2">
      <c r="A1" t="s">
        <v>51</v>
      </c>
      <c r="B1" t="s">
        <v>52</v>
      </c>
      <c r="C1" t="s">
        <v>53</v>
      </c>
      <c r="D1" t="s">
        <v>54</v>
      </c>
      <c r="E1" t="s">
        <v>55</v>
      </c>
    </row>
    <row r="2" spans="1:5" x14ac:dyDescent="0.2">
      <c r="A2">
        <v>6.4</v>
      </c>
      <c r="B2">
        <v>3</v>
      </c>
      <c r="C2">
        <v>3</v>
      </c>
      <c r="D2">
        <f>C2-C$8</f>
        <v>-3</v>
      </c>
      <c r="E2">
        <f>D2*D2</f>
        <v>9</v>
      </c>
    </row>
    <row r="3" spans="1:5" x14ac:dyDescent="0.2">
      <c r="A3">
        <v>10.5</v>
      </c>
      <c r="B3">
        <v>15</v>
      </c>
      <c r="C3">
        <v>5</v>
      </c>
      <c r="D3">
        <f>C3-C$8</f>
        <v>-1</v>
      </c>
      <c r="E3">
        <f>D3*D3</f>
        <v>1</v>
      </c>
    </row>
    <row r="4" spans="1:5" x14ac:dyDescent="0.2">
      <c r="A4">
        <v>8.1</v>
      </c>
      <c r="B4">
        <v>46</v>
      </c>
      <c r="C4">
        <v>7</v>
      </c>
      <c r="D4">
        <f>C4-C$8</f>
        <v>1</v>
      </c>
      <c r="E4">
        <f>D4*D4</f>
        <v>1</v>
      </c>
    </row>
    <row r="5" spans="1:5" x14ac:dyDescent="0.2">
      <c r="A5">
        <v>9.1999999999999993</v>
      </c>
      <c r="B5">
        <v>64</v>
      </c>
      <c r="C5">
        <v>7</v>
      </c>
      <c r="D5">
        <f>C5-C$8</f>
        <v>1</v>
      </c>
      <c r="E5">
        <f>D5*D5</f>
        <v>1</v>
      </c>
    </row>
    <row r="6" spans="1:5" x14ac:dyDescent="0.2">
      <c r="A6">
        <v>7.8</v>
      </c>
      <c r="B6">
        <v>126</v>
      </c>
      <c r="C6">
        <v>8</v>
      </c>
      <c r="D6">
        <f>C6-C$8</f>
        <v>2</v>
      </c>
      <c r="E6">
        <f>D6*D6</f>
        <v>4</v>
      </c>
    </row>
    <row r="7" spans="1:5" x14ac:dyDescent="0.2">
      <c r="B7">
        <v>623</v>
      </c>
    </row>
    <row r="8" spans="1:5" x14ac:dyDescent="0.2">
      <c r="A8">
        <f>AVERAGE(A2:A6)</f>
        <v>8.4</v>
      </c>
      <c r="B8">
        <f>AVERAGE(B2:B7)</f>
        <v>146.16666666666666</v>
      </c>
      <c r="C8">
        <f>AVERAGE(C2:C6)</f>
        <v>6</v>
      </c>
      <c r="D8">
        <f>SUM(D2:D6)</f>
        <v>0</v>
      </c>
      <c r="E8">
        <f>SUM(E2:E6)</f>
        <v>16</v>
      </c>
    </row>
    <row r="9" spans="1:5" x14ac:dyDescent="0.2">
      <c r="A9">
        <f>MEDIAN(A2:A6)</f>
        <v>8.1</v>
      </c>
      <c r="B9">
        <f>MEDIAN(B2:B7)</f>
        <v>55</v>
      </c>
    </row>
    <row r="10" spans="1:5" x14ac:dyDescent="0.2">
      <c r="E10">
        <f>E8/4</f>
        <v>4</v>
      </c>
    </row>
    <row r="11" spans="1:5" x14ac:dyDescent="0.2">
      <c r="E11">
        <f>SQRT(E10)</f>
        <v>2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AD425-CEE3-FD45-A2AA-4EA6C1190E3E}">
  <dimension ref="A1:F41"/>
  <sheetViews>
    <sheetView tabSelected="1" topLeftCell="A17" workbookViewId="0">
      <selection activeCell="A24" sqref="A24:F41"/>
    </sheetView>
  </sheetViews>
  <sheetFormatPr baseColWidth="10" defaultRowHeight="15" x14ac:dyDescent="0.2"/>
  <sheetData>
    <row r="1" spans="1:2" x14ac:dyDescent="0.2">
      <c r="A1" t="s">
        <v>56</v>
      </c>
      <c r="B1" t="s">
        <v>57</v>
      </c>
    </row>
    <row r="2" spans="1:2" x14ac:dyDescent="0.2">
      <c r="A2">
        <v>19</v>
      </c>
      <c r="B2">
        <v>1.2</v>
      </c>
    </row>
    <row r="3" spans="1:2" x14ac:dyDescent="0.2">
      <c r="A3">
        <v>15</v>
      </c>
      <c r="B3">
        <v>1.5</v>
      </c>
    </row>
    <row r="4" spans="1:2" x14ac:dyDescent="0.2">
      <c r="A4">
        <v>35</v>
      </c>
      <c r="B4">
        <v>1.5</v>
      </c>
    </row>
    <row r="5" spans="1:2" x14ac:dyDescent="0.2">
      <c r="A5">
        <v>52</v>
      </c>
      <c r="B5">
        <v>3.3</v>
      </c>
    </row>
    <row r="6" spans="1:2" x14ac:dyDescent="0.2">
      <c r="A6">
        <v>35</v>
      </c>
      <c r="B6">
        <v>2.5</v>
      </c>
    </row>
    <row r="7" spans="1:2" x14ac:dyDescent="0.2">
      <c r="A7">
        <v>33</v>
      </c>
      <c r="B7">
        <v>2.1</v>
      </c>
    </row>
    <row r="8" spans="1:2" x14ac:dyDescent="0.2">
      <c r="A8">
        <v>30</v>
      </c>
      <c r="B8">
        <v>2.5</v>
      </c>
    </row>
    <row r="9" spans="1:2" x14ac:dyDescent="0.2">
      <c r="A9">
        <v>57</v>
      </c>
      <c r="B9">
        <v>3.2</v>
      </c>
    </row>
    <row r="10" spans="1:2" x14ac:dyDescent="0.2">
      <c r="A10">
        <v>49</v>
      </c>
      <c r="B10">
        <v>2.8</v>
      </c>
    </row>
    <row r="11" spans="1:2" x14ac:dyDescent="0.2">
      <c r="A11">
        <v>26</v>
      </c>
      <c r="B11">
        <v>1.5</v>
      </c>
    </row>
    <row r="12" spans="1:2" x14ac:dyDescent="0.2">
      <c r="A12">
        <v>45</v>
      </c>
      <c r="B12">
        <v>2.2000000000000002</v>
      </c>
    </row>
    <row r="13" spans="1:2" x14ac:dyDescent="0.2">
      <c r="A13">
        <v>39</v>
      </c>
      <c r="B13">
        <v>2.2000000000000002</v>
      </c>
    </row>
    <row r="14" spans="1:2" x14ac:dyDescent="0.2">
      <c r="A14">
        <v>25</v>
      </c>
      <c r="B14">
        <v>1.9</v>
      </c>
    </row>
    <row r="15" spans="1:2" x14ac:dyDescent="0.2">
      <c r="A15">
        <v>40</v>
      </c>
      <c r="B15">
        <v>1.8</v>
      </c>
    </row>
    <row r="16" spans="1:2" x14ac:dyDescent="0.2">
      <c r="A16">
        <v>40</v>
      </c>
      <c r="B16">
        <v>2.8</v>
      </c>
    </row>
    <row r="18" spans="1:6" x14ac:dyDescent="0.2">
      <c r="B18">
        <f>CORREL(A2:A16,B2:B16)</f>
        <v>0.81805002599154197</v>
      </c>
    </row>
    <row r="22" spans="1:6" x14ac:dyDescent="0.2">
      <c r="A22" t="s">
        <v>59</v>
      </c>
    </row>
    <row r="23" spans="1:6" x14ac:dyDescent="0.2">
      <c r="A23" t="s">
        <v>58</v>
      </c>
    </row>
    <row r="24" spans="1:6" x14ac:dyDescent="0.2">
      <c r="A24" t="s">
        <v>56</v>
      </c>
      <c r="B24" t="s">
        <v>57</v>
      </c>
      <c r="C24" t="s">
        <v>60</v>
      </c>
      <c r="D24" t="s">
        <v>61</v>
      </c>
      <c r="E24" t="s">
        <v>62</v>
      </c>
      <c r="F24" t="s">
        <v>63</v>
      </c>
    </row>
    <row r="25" spans="1:6" x14ac:dyDescent="0.2">
      <c r="A25">
        <v>15</v>
      </c>
      <c r="B25">
        <v>1.5</v>
      </c>
      <c r="C25">
        <v>1</v>
      </c>
      <c r="D25">
        <v>3.5</v>
      </c>
      <c r="E25">
        <f>C25-D25</f>
        <v>-2.5</v>
      </c>
      <c r="F25">
        <f>E25*E25</f>
        <v>6.25</v>
      </c>
    </row>
    <row r="26" spans="1:6" x14ac:dyDescent="0.2">
      <c r="A26">
        <v>19</v>
      </c>
      <c r="B26">
        <v>1.2</v>
      </c>
      <c r="C26">
        <v>2</v>
      </c>
      <c r="D26">
        <v>1</v>
      </c>
      <c r="E26">
        <f t="shared" ref="E26:E39" si="0">C26-D26</f>
        <v>1</v>
      </c>
      <c r="F26">
        <f t="shared" ref="F26:F39" si="1">E26*E26</f>
        <v>1</v>
      </c>
    </row>
    <row r="27" spans="1:6" x14ac:dyDescent="0.2">
      <c r="A27">
        <v>25</v>
      </c>
      <c r="B27">
        <v>1.9</v>
      </c>
      <c r="C27">
        <v>3</v>
      </c>
      <c r="D27">
        <v>6</v>
      </c>
      <c r="E27">
        <f t="shared" si="0"/>
        <v>-3</v>
      </c>
      <c r="F27">
        <f t="shared" si="1"/>
        <v>9</v>
      </c>
    </row>
    <row r="28" spans="1:6" x14ac:dyDescent="0.2">
      <c r="A28">
        <v>26</v>
      </c>
      <c r="B28">
        <v>1.5</v>
      </c>
      <c r="C28">
        <v>4</v>
      </c>
      <c r="D28">
        <v>3.5</v>
      </c>
      <c r="E28">
        <f t="shared" si="0"/>
        <v>0.5</v>
      </c>
      <c r="F28">
        <f t="shared" si="1"/>
        <v>0.25</v>
      </c>
    </row>
    <row r="29" spans="1:6" x14ac:dyDescent="0.2">
      <c r="A29">
        <v>30</v>
      </c>
      <c r="B29">
        <v>2.5</v>
      </c>
      <c r="C29">
        <v>5</v>
      </c>
      <c r="D29">
        <v>10</v>
      </c>
      <c r="E29">
        <f t="shared" si="0"/>
        <v>-5</v>
      </c>
      <c r="F29">
        <f t="shared" si="1"/>
        <v>25</v>
      </c>
    </row>
    <row r="30" spans="1:6" x14ac:dyDescent="0.2">
      <c r="A30">
        <v>33</v>
      </c>
      <c r="B30">
        <v>2.1</v>
      </c>
      <c r="C30">
        <v>6</v>
      </c>
      <c r="D30">
        <v>7</v>
      </c>
      <c r="E30">
        <f t="shared" si="0"/>
        <v>-1</v>
      </c>
      <c r="F30">
        <f t="shared" si="1"/>
        <v>1</v>
      </c>
    </row>
    <row r="31" spans="1:6" x14ac:dyDescent="0.2">
      <c r="A31">
        <v>35</v>
      </c>
      <c r="B31">
        <v>1.5</v>
      </c>
      <c r="C31">
        <v>7</v>
      </c>
      <c r="D31">
        <v>3.5</v>
      </c>
      <c r="E31">
        <f t="shared" si="0"/>
        <v>3.5</v>
      </c>
      <c r="F31">
        <f t="shared" si="1"/>
        <v>12.25</v>
      </c>
    </row>
    <row r="32" spans="1:6" x14ac:dyDescent="0.2">
      <c r="A32">
        <v>35</v>
      </c>
      <c r="B32">
        <v>2.5</v>
      </c>
      <c r="C32">
        <v>8</v>
      </c>
      <c r="D32">
        <v>11</v>
      </c>
      <c r="E32">
        <f t="shared" si="0"/>
        <v>-3</v>
      </c>
      <c r="F32">
        <f t="shared" si="1"/>
        <v>9</v>
      </c>
    </row>
    <row r="33" spans="1:6" x14ac:dyDescent="0.2">
      <c r="A33">
        <v>39</v>
      </c>
      <c r="B33">
        <v>2.2000000000000002</v>
      </c>
      <c r="C33">
        <v>9</v>
      </c>
      <c r="D33">
        <v>8.5</v>
      </c>
      <c r="E33">
        <f t="shared" si="0"/>
        <v>0.5</v>
      </c>
      <c r="F33">
        <f t="shared" si="1"/>
        <v>0.25</v>
      </c>
    </row>
    <row r="34" spans="1:6" x14ac:dyDescent="0.2">
      <c r="A34">
        <v>40</v>
      </c>
      <c r="B34">
        <v>1.8</v>
      </c>
      <c r="C34">
        <v>10</v>
      </c>
      <c r="D34">
        <v>5</v>
      </c>
      <c r="E34">
        <f t="shared" si="0"/>
        <v>5</v>
      </c>
      <c r="F34">
        <f t="shared" si="1"/>
        <v>25</v>
      </c>
    </row>
    <row r="35" spans="1:6" x14ac:dyDescent="0.2">
      <c r="A35">
        <v>40</v>
      </c>
      <c r="B35">
        <v>2.8</v>
      </c>
      <c r="C35">
        <v>11</v>
      </c>
      <c r="D35">
        <v>12.5</v>
      </c>
      <c r="E35">
        <f t="shared" si="0"/>
        <v>-1.5</v>
      </c>
      <c r="F35">
        <f t="shared" si="1"/>
        <v>2.25</v>
      </c>
    </row>
    <row r="36" spans="1:6" x14ac:dyDescent="0.2">
      <c r="A36">
        <v>45</v>
      </c>
      <c r="B36">
        <v>2.2000000000000002</v>
      </c>
      <c r="C36">
        <v>12</v>
      </c>
      <c r="D36">
        <v>8.5</v>
      </c>
      <c r="E36">
        <f t="shared" si="0"/>
        <v>3.5</v>
      </c>
      <c r="F36">
        <f t="shared" si="1"/>
        <v>12.25</v>
      </c>
    </row>
    <row r="37" spans="1:6" x14ac:dyDescent="0.2">
      <c r="A37">
        <v>49</v>
      </c>
      <c r="B37">
        <v>2.8</v>
      </c>
      <c r="C37">
        <v>13</v>
      </c>
      <c r="D37">
        <v>12.5</v>
      </c>
      <c r="E37">
        <f t="shared" si="0"/>
        <v>0.5</v>
      </c>
      <c r="F37">
        <f t="shared" si="1"/>
        <v>0.25</v>
      </c>
    </row>
    <row r="38" spans="1:6" x14ac:dyDescent="0.2">
      <c r="A38">
        <v>52</v>
      </c>
      <c r="B38">
        <v>3.3</v>
      </c>
      <c r="C38">
        <v>14</v>
      </c>
      <c r="D38">
        <v>15</v>
      </c>
      <c r="E38">
        <f t="shared" si="0"/>
        <v>-1</v>
      </c>
      <c r="F38">
        <f t="shared" si="1"/>
        <v>1</v>
      </c>
    </row>
    <row r="39" spans="1:6" x14ac:dyDescent="0.2">
      <c r="A39">
        <v>57</v>
      </c>
      <c r="B39">
        <v>3.2</v>
      </c>
      <c r="C39">
        <v>15</v>
      </c>
      <c r="D39">
        <v>14</v>
      </c>
      <c r="E39">
        <f t="shared" si="0"/>
        <v>1</v>
      </c>
      <c r="F39">
        <f t="shared" si="1"/>
        <v>1</v>
      </c>
    </row>
    <row r="40" spans="1:6" x14ac:dyDescent="0.2">
      <c r="F40">
        <f>SUM(F25:F39)</f>
        <v>105.75</v>
      </c>
    </row>
    <row r="41" spans="1:6" x14ac:dyDescent="0.2">
      <c r="E41" t="s">
        <v>64</v>
      </c>
      <c r="F41">
        <f>1-((6*F40)/(15*(15*15-1)))</f>
        <v>0.81116071428571423</v>
      </c>
    </row>
  </sheetData>
  <sortState ref="A25:B39">
    <sortCondition ref="A25:A3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Dados Brutos</vt:lpstr>
      <vt:lpstr>Freq Dados Categoricos</vt:lpstr>
      <vt:lpstr>Freq Dados Discretos</vt:lpstr>
      <vt:lpstr>Freq Dados Contínuos</vt:lpstr>
      <vt:lpstr>Exs Medidas Descritivas</vt:lpstr>
      <vt:lpstr>Correlação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</dc:creator>
  <cp:lastModifiedBy>fcbernardini@gmail.com</cp:lastModifiedBy>
  <dcterms:created xsi:type="dcterms:W3CDTF">2012-11-23T19:46:38Z</dcterms:created>
  <dcterms:modified xsi:type="dcterms:W3CDTF">2019-03-19T16:46:18Z</dcterms:modified>
</cp:coreProperties>
</file>